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480" yWindow="30" windowWidth="20640" windowHeight="10050" tabRatio="837" activeTab="3"/>
  </bookViews>
  <sheets>
    <sheet name="B01. Tong hop" sheetId="12" r:id="rId1"/>
    <sheet name="Bieu 02. Chi tiet von can doi" sheetId="4" r:id="rId2"/>
    <sheet name="B03. Thu de lai 2016 - 2020" sheetId="10" r:id="rId3"/>
    <sheet name="B05. Phan cap 2016 - 2020" sheetId="11" r:id="rId4"/>
    <sheet name="Nợ đọng chốt" sheetId="13" r:id="rId5"/>
    <sheet name="2017" sheetId="16" r:id="rId6"/>
    <sheet name="CT mới" sheetId="14" r:id="rId7"/>
    <sheet name="Nợ KCHKM" sheetId="15" r:id="rId8"/>
    <sheet name="B04. Vay 2016 - 2020" sheetId="8" r:id="rId9"/>
  </sheets>
  <definedNames>
    <definedName name="_________B1" localSheetId="2" hidden="1">{"'Sheet1'!$L$16"}</definedName>
    <definedName name="_________B1" localSheetId="8" hidden="1">{"'Sheet1'!$L$16"}</definedName>
    <definedName name="_________B1" hidden="1">{"'Sheet1'!$L$16"}</definedName>
    <definedName name="_________Pl2" localSheetId="2" hidden="1">{"'Sheet1'!$L$16"}</definedName>
    <definedName name="_________Pl2" localSheetId="8" hidden="1">{"'Sheet1'!$L$16"}</definedName>
    <definedName name="_________Pl2" hidden="1">{"'Sheet1'!$L$16"}</definedName>
    <definedName name="________NSO2" localSheetId="2" hidden="1">{"'Sheet1'!$L$16"}</definedName>
    <definedName name="________NSO2" localSheetId="8" hidden="1">{"'Sheet1'!$L$16"}</definedName>
    <definedName name="________NSO2" hidden="1">{"'Sheet1'!$L$16"}</definedName>
    <definedName name="_______B1" localSheetId="2" hidden="1">{"'Sheet1'!$L$16"}</definedName>
    <definedName name="_______B1" localSheetId="8" hidden="1">{"'Sheet1'!$L$16"}</definedName>
    <definedName name="_______B1" hidden="1">{"'Sheet1'!$L$16"}</definedName>
    <definedName name="_______Pl2" localSheetId="2" hidden="1">{"'Sheet1'!$L$16"}</definedName>
    <definedName name="_______Pl2" localSheetId="8" hidden="1">{"'Sheet1'!$L$16"}</definedName>
    <definedName name="_______Pl2" hidden="1">{"'Sheet1'!$L$16"}</definedName>
    <definedName name="_______Q3" localSheetId="2" hidden="1">{"'Sheet1'!$L$16"}</definedName>
    <definedName name="_______Q3" localSheetId="8" hidden="1">{"'Sheet1'!$L$16"}</definedName>
    <definedName name="_______Q3" hidden="1">{"'Sheet1'!$L$16"}</definedName>
    <definedName name="______B1" localSheetId="2" hidden="1">{"'Sheet1'!$L$16"}</definedName>
    <definedName name="______B1" localSheetId="8" hidden="1">{"'Sheet1'!$L$16"}</definedName>
    <definedName name="______B1" hidden="1">{"'Sheet1'!$L$16"}</definedName>
    <definedName name="______NSO2" localSheetId="2" hidden="1">{"'Sheet1'!$L$16"}</definedName>
    <definedName name="______NSO2" localSheetId="8" hidden="1">{"'Sheet1'!$L$16"}</definedName>
    <definedName name="______NSO2" hidden="1">{"'Sheet1'!$L$16"}</definedName>
    <definedName name="______Pl2" localSheetId="2" hidden="1">{"'Sheet1'!$L$16"}</definedName>
    <definedName name="______Pl2" localSheetId="8" hidden="1">{"'Sheet1'!$L$16"}</definedName>
    <definedName name="______Pl2" hidden="1">{"'Sheet1'!$L$16"}</definedName>
    <definedName name="_____B1" localSheetId="2" hidden="1">{"'Sheet1'!$L$16"}</definedName>
    <definedName name="_____B1" localSheetId="8" hidden="1">{"'Sheet1'!$L$16"}</definedName>
    <definedName name="_____B1" hidden="1">{"'Sheet1'!$L$16"}</definedName>
    <definedName name="_____NSO2" localSheetId="2" hidden="1">{"'Sheet1'!$L$16"}</definedName>
    <definedName name="_____NSO2" localSheetId="8" hidden="1">{"'Sheet1'!$L$16"}</definedName>
    <definedName name="_____NSO2" hidden="1">{"'Sheet1'!$L$16"}</definedName>
    <definedName name="_____Pl2" localSheetId="2" hidden="1">{"'Sheet1'!$L$16"}</definedName>
    <definedName name="_____Pl2" localSheetId="8" hidden="1">{"'Sheet1'!$L$16"}</definedName>
    <definedName name="_____Pl2" hidden="1">{"'Sheet1'!$L$16"}</definedName>
    <definedName name="_____Q3" localSheetId="2" hidden="1">{"'Sheet1'!$L$16"}</definedName>
    <definedName name="_____Q3" localSheetId="8" hidden="1">{"'Sheet1'!$L$16"}</definedName>
    <definedName name="_____Q3" hidden="1">{"'Sheet1'!$L$16"}</definedName>
    <definedName name="____B1" localSheetId="2" hidden="1">{"'Sheet1'!$L$16"}</definedName>
    <definedName name="____B1" localSheetId="8" hidden="1">{"'Sheet1'!$L$16"}</definedName>
    <definedName name="____B1" hidden="1">{"'Sheet1'!$L$16"}</definedName>
    <definedName name="____NSO2" localSheetId="2" hidden="1">{"'Sheet1'!$L$16"}</definedName>
    <definedName name="____NSO2" localSheetId="8" hidden="1">{"'Sheet1'!$L$16"}</definedName>
    <definedName name="____NSO2" hidden="1">{"'Sheet1'!$L$16"}</definedName>
    <definedName name="____Pl2" localSheetId="2" hidden="1">{"'Sheet1'!$L$16"}</definedName>
    <definedName name="____Pl2" localSheetId="8" hidden="1">{"'Sheet1'!$L$16"}</definedName>
    <definedName name="____Pl2" hidden="1">{"'Sheet1'!$L$16"}</definedName>
    <definedName name="____Q3" localSheetId="2" hidden="1">{"'Sheet1'!$L$16"}</definedName>
    <definedName name="____Q3" localSheetId="8" hidden="1">{"'Sheet1'!$L$16"}</definedName>
    <definedName name="____Q3" hidden="1">{"'Sheet1'!$L$16"}</definedName>
    <definedName name="___B1" localSheetId="2" hidden="1">{"'Sheet1'!$L$16"}</definedName>
    <definedName name="___B1" localSheetId="8" hidden="1">{"'Sheet1'!$L$16"}</definedName>
    <definedName name="___B1" hidden="1">{"'Sheet1'!$L$16"}</definedName>
    <definedName name="___NSO2" localSheetId="2" hidden="1">{"'Sheet1'!$L$16"}</definedName>
    <definedName name="___NSO2" localSheetId="8" hidden="1">{"'Sheet1'!$L$16"}</definedName>
    <definedName name="___NSO2" hidden="1">{"'Sheet1'!$L$16"}</definedName>
    <definedName name="___Pl2" localSheetId="2" hidden="1">{"'Sheet1'!$L$16"}</definedName>
    <definedName name="___Pl2" localSheetId="8" hidden="1">{"'Sheet1'!$L$16"}</definedName>
    <definedName name="___Pl2" hidden="1">{"'Sheet1'!$L$16"}</definedName>
    <definedName name="___Q3" localSheetId="2" hidden="1">{"'Sheet1'!$L$16"}</definedName>
    <definedName name="___Q3" localSheetId="8" hidden="1">{"'Sheet1'!$L$16"}</definedName>
    <definedName name="___Q3" hidden="1">{"'Sheet1'!$L$16"}</definedName>
    <definedName name="__a129" localSheetId="2"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2" hidden="1">{"'Sheet1'!$L$16"}</definedName>
    <definedName name="__B1" localSheetId="8" hidden="1">{"'Sheet1'!$L$16"}</definedName>
    <definedName name="__B1" hidden="1">{"'Sheet1'!$L$16"}</definedName>
    <definedName name="__NSO2" localSheetId="2" hidden="1">{"'Sheet1'!$L$16"}</definedName>
    <definedName name="__NSO2" localSheetId="8" hidden="1">{"'Sheet1'!$L$16"}</definedName>
    <definedName name="__NSO2" hidden="1">{"'Sheet1'!$L$16"}</definedName>
    <definedName name="__Pl2" localSheetId="2" hidden="1">{"'Sheet1'!$L$16"}</definedName>
    <definedName name="__Pl2" localSheetId="8" hidden="1">{"'Sheet1'!$L$16"}</definedName>
    <definedName name="__Pl2" hidden="1">{"'Sheet1'!$L$16"}</definedName>
    <definedName name="__Q3" localSheetId="2" hidden="1">{"'Sheet1'!$L$16"}</definedName>
    <definedName name="__Q3" localSheetId="8" hidden="1">{"'Sheet1'!$L$16"}</definedName>
    <definedName name="__Q3" hidden="1">{"'Sheet1'!$L$16"}</definedName>
    <definedName name="_a129" localSheetId="2"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1" localSheetId="2" hidden="1">{"'Sheet1'!$L$16"}</definedName>
    <definedName name="_B1" localSheetId="8" hidden="1">{"'Sheet1'!$L$16"}</definedName>
    <definedName name="_B1" hidden="1">{"'Sheet1'!$L$16"}</definedName>
    <definedName name="_Fill" localSheetId="8" hidden="1">#REF!</definedName>
    <definedName name="_Fill" localSheetId="1" hidden="1">#REF!</definedName>
    <definedName name="_Fill" hidden="1">#REF!</definedName>
    <definedName name="_xlnm._FilterDatabase" localSheetId="2" hidden="1">'B03. Thu de lai 2016 - 2020'!$A$10:$V$13</definedName>
    <definedName name="_xlnm._FilterDatabase" localSheetId="8" hidden="1">#REF!</definedName>
    <definedName name="_xlnm._FilterDatabase" localSheetId="1" hidden="1">'Bieu 02. Chi tiet von can doi'!$A$13:$AO$86</definedName>
    <definedName name="_xlnm._FilterDatabase" hidden="1">#REF!</definedName>
    <definedName name="_ftn1" localSheetId="0">'B01. Tong hop'!#REF!</definedName>
    <definedName name="_ftnref1" localSheetId="0">'B01. Tong hop'!#REF!</definedName>
    <definedName name="_Key1" localSheetId="8" hidden="1">#REF!</definedName>
    <definedName name="_Key1" localSheetId="1" hidden="1">#REF!</definedName>
    <definedName name="_Key1" hidden="1">#REF!</definedName>
    <definedName name="_Key2" localSheetId="8" hidden="1">#REF!</definedName>
    <definedName name="_Key2" localSheetId="1" hidden="1">#REF!</definedName>
    <definedName name="_Key2" hidden="1">#REF!</definedName>
    <definedName name="_NSO2" localSheetId="2" hidden="1">{"'Sheet1'!$L$16"}</definedName>
    <definedName name="_NSO2" localSheetId="8" hidden="1">{"'Sheet1'!$L$16"}</definedName>
    <definedName name="_NSO2" hidden="1">{"'Sheet1'!$L$16"}</definedName>
    <definedName name="_Order1" hidden="1">255</definedName>
    <definedName name="_Order2" hidden="1">255</definedName>
    <definedName name="_Pl2" localSheetId="2" hidden="1">{"'Sheet1'!$L$16"}</definedName>
    <definedName name="_Pl2" localSheetId="8" hidden="1">{"'Sheet1'!$L$16"}</definedName>
    <definedName name="_Pl2" hidden="1">{"'Sheet1'!$L$16"}</definedName>
    <definedName name="_Q3" localSheetId="2" hidden="1">{"'Sheet1'!$L$16"}</definedName>
    <definedName name="_Q3" localSheetId="8" hidden="1">{"'Sheet1'!$L$16"}</definedName>
    <definedName name="_Q3" hidden="1">{"'Sheet1'!$L$16"}</definedName>
    <definedName name="_Sort" localSheetId="8" hidden="1">#REF!</definedName>
    <definedName name="_Sort" localSheetId="1" hidden="1">#REF!</definedName>
    <definedName name="_Sort" hidden="1">#REF!</definedName>
    <definedName name="a" localSheetId="2" hidden="1">{"'Sheet1'!$L$16"}</definedName>
    <definedName name="a" localSheetId="8" hidden="1">{"'Sheet1'!$L$16"}</definedName>
    <definedName name="a" hidden="1">{"'Sheet1'!$L$16"}</definedName>
    <definedName name="anscount" hidden="1">1</definedName>
    <definedName name="Bgiang" localSheetId="2" hidden="1">{"'Sheet1'!$L$16"}</definedName>
    <definedName name="Bgiang" localSheetId="8" hidden="1">{"'Sheet1'!$L$16"}</definedName>
    <definedName name="Bgiang" hidden="1">{"'Sheet1'!$L$16"}</definedName>
    <definedName name="chl" localSheetId="2" hidden="1">{"'Sheet1'!$L$16"}</definedName>
    <definedName name="chl" localSheetId="8" hidden="1">{"'Sheet1'!$L$16"}</definedName>
    <definedName name="chl" hidden="1">{"'Sheet1'!$L$16"}</definedName>
    <definedName name="Code" localSheetId="8" hidden="1">#REF!</definedName>
    <definedName name="Code" localSheetId="1" hidden="1">#REF!</definedName>
    <definedName name="Code" hidden="1">#REF!</definedName>
    <definedName name="d" localSheetId="2" hidden="1">{"'Sheet1'!$L$16"}</definedName>
    <definedName name="d" localSheetId="8" hidden="1">{"'Sheet1'!$L$16"}</definedName>
    <definedName name="d" hidden="1">{"'Sheet1'!$L$16"}</definedName>
    <definedName name="data1" localSheetId="8" hidden="1">#REF!</definedName>
    <definedName name="data1" localSheetId="1" hidden="1">#REF!</definedName>
    <definedName name="data1" hidden="1">#REF!</definedName>
    <definedName name="data2" localSheetId="8" hidden="1">#REF!</definedName>
    <definedName name="data2" localSheetId="1" hidden="1">#REF!</definedName>
    <definedName name="data2" hidden="1">#REF!</definedName>
    <definedName name="data3" localSheetId="8" hidden="1">#REF!</definedName>
    <definedName name="data3" localSheetId="1" hidden="1">#REF!</definedName>
    <definedName name="data3" hidden="1">#REF!</definedName>
    <definedName name="dđ" localSheetId="2" hidden="1">{"'Sheet1'!$L$16"}</definedName>
    <definedName name="dđ" localSheetId="8" hidden="1">{"'Sheet1'!$L$16"}</definedName>
    <definedName name="dđ" hidden="1">{"'Sheet1'!$L$16"}</definedName>
    <definedName name="ddddd" localSheetId="2" hidden="1">{"'Sheet1'!$L$16"}</definedName>
    <definedName name="ddddd" localSheetId="8" hidden="1">{"'Sheet1'!$L$16"}</definedName>
    <definedName name="ddddd" hidden="1">{"'Sheet1'!$L$16"}</definedName>
    <definedName name="DFSDF" localSheetId="2" hidden="1">{"'Sheet1'!$L$16"}</definedName>
    <definedName name="DFSDF" localSheetId="8" hidden="1">{"'Sheet1'!$L$16"}</definedName>
    <definedName name="DFSDF" hidden="1">{"'Sheet1'!$L$16"}</definedName>
    <definedName name="dgj" localSheetId="2" hidden="1">{#N/A,#N/A,FALSE,"BN"}</definedName>
    <definedName name="dgj" localSheetId="8" hidden="1">{#N/A,#N/A,FALSE,"BN"}</definedName>
    <definedName name="dgj" hidden="1">{#N/A,#N/A,FALSE,"BN"}</definedName>
    <definedName name="dien" localSheetId="2" hidden="1">{"'Sheet1'!$L$16"}</definedName>
    <definedName name="dien" localSheetId="8" hidden="1">{"'Sheet1'!$L$16"}</definedName>
    <definedName name="dien" hidden="1">{"'Sheet1'!$L$16"}</definedName>
    <definedName name="Discount" localSheetId="8" hidden="1">#REF!</definedName>
    <definedName name="Discount" localSheetId="1" hidden="1">#REF!</definedName>
    <definedName name="Discount" hidden="1">#REF!</definedName>
    <definedName name="display_area_2" localSheetId="8" hidden="1">#REF!</definedName>
    <definedName name="display_area_2" localSheetId="1" hidden="1">#REF!</definedName>
    <definedName name="display_area_2" hidden="1">#REF!</definedName>
    <definedName name="dsh" localSheetId="8" hidden="1">#REF!</definedName>
    <definedName name="dsh" localSheetId="1" hidden="1">#REF!</definedName>
    <definedName name="dsh" hidden="1">#REF!</definedName>
    <definedName name="Duongnaco" localSheetId="2" hidden="1">{"'Sheet1'!$L$16"}</definedName>
    <definedName name="Duongnaco" localSheetId="8" hidden="1">{"'Sheet1'!$L$16"}</definedName>
    <definedName name="Duongnaco" hidden="1">{"'Sheet1'!$L$16"}</definedName>
    <definedName name="E" localSheetId="2" hidden="1">{#N/A,#N/A,FALSE,"BN (2)"}</definedName>
    <definedName name="E" localSheetId="8" hidden="1">{#N/A,#N/A,FALSE,"BN (2)"}</definedName>
    <definedName name="E" hidden="1">{#N/A,#N/A,FALSE,"BN (2)"}</definedName>
    <definedName name="f" localSheetId="2" hidden="1">{"'Sheet1'!$L$16"}</definedName>
    <definedName name="f" localSheetId="8" hidden="1">{"'Sheet1'!$L$16"}</definedName>
    <definedName name="f" hidden="1">{"'Sheet1'!$L$16"}</definedName>
    <definedName name="FCode" localSheetId="8" hidden="1">#REF!</definedName>
    <definedName name="FCode" localSheetId="1" hidden="1">#REF!</definedName>
    <definedName name="FCode" hidden="1">#REF!</definedName>
    <definedName name="fff" localSheetId="2" hidden="1">{"'Sheet1'!$L$16"}</definedName>
    <definedName name="fff" localSheetId="8" hidden="1">{"'Sheet1'!$L$16"}</definedName>
    <definedName name="fff" hidden="1">{"'Sheet1'!$L$16"}</definedName>
    <definedName name="g" localSheetId="2" hidden="1">{"'Sheet1'!$L$16"}</definedName>
    <definedName name="g" localSheetId="8" hidden="1">{"'Sheet1'!$L$16"}</definedName>
    <definedName name="g" hidden="1">{"'Sheet1'!$L$16"}</definedName>
    <definedName name="gf" localSheetId="2" hidden="1">{"'Sheet1'!$L$16"}</definedName>
    <definedName name="gf" localSheetId="8" hidden="1">{"'Sheet1'!$L$16"}</definedName>
    <definedName name="gf" hidden="1">{"'Sheet1'!$L$16"}</definedName>
    <definedName name="gff" localSheetId="2" hidden="1">{"'Sheet1'!$L$16"}</definedName>
    <definedName name="gff" localSheetId="8" hidden="1">{"'Sheet1'!$L$16"}</definedName>
    <definedName name="gff" hidden="1">{"'Sheet1'!$L$16"}</definedName>
    <definedName name="gh" localSheetId="2" hidden="1">{"'Sheet1'!$L$16"}</definedName>
    <definedName name="gh" localSheetId="8" hidden="1">{"'Sheet1'!$L$16"}</definedName>
    <definedName name="gh" hidden="1">{"'Sheet1'!$L$16"}</definedName>
    <definedName name="h" localSheetId="2" hidden="1">{"'Sheet1'!$L$16"}</definedName>
    <definedName name="h" localSheetId="8" hidden="1">{"'Sheet1'!$L$16"}</definedName>
    <definedName name="h" hidden="1">{"'Sheet1'!$L$16"}</definedName>
    <definedName name="HiddenRows" localSheetId="8" hidden="1">#REF!</definedName>
    <definedName name="HiddenRows" localSheetId="1" hidden="1">#REF!</definedName>
    <definedName name="HiddenRows" hidden="1">#REF!</definedName>
    <definedName name="hrr" localSheetId="2" hidden="1">{"'Sheet1'!$L$16"}</definedName>
    <definedName name="hrr" localSheetId="8" hidden="1">{"'Sheet1'!$L$16"}</definedName>
    <definedName name="hrr" hidden="1">{"'Sheet1'!$L$16"}</definedName>
    <definedName name="HTML_CodePage" hidden="1">950</definedName>
    <definedName name="HTML_Control" localSheetId="2" hidden="1">{"'Sheet1'!$L$16"}</definedName>
    <definedName name="HTML_Control" localSheetId="8"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2" hidden="1">{"'Sheet1'!$L$16"}</definedName>
    <definedName name="huy" localSheetId="8" hidden="1">{"'Sheet1'!$L$16"}</definedName>
    <definedName name="huy" hidden="1">{"'Sheet1'!$L$16"}</definedName>
    <definedName name="j" localSheetId="2" hidden="1">{"'Sheet1'!$L$16"}</definedName>
    <definedName name="j" localSheetId="8" hidden="1">{"'Sheet1'!$L$16"}</definedName>
    <definedName name="j" hidden="1">{"'Sheet1'!$L$16"}</definedName>
    <definedName name="k" localSheetId="2" hidden="1">{"'Sheet1'!$L$16"}</definedName>
    <definedName name="k" localSheetId="8" hidden="1">{"'Sheet1'!$L$16"}</definedName>
    <definedName name="k" hidden="1">{"'Sheet1'!$L$16"}</definedName>
    <definedName name="khongtruotgia" localSheetId="2" hidden="1">{"'Sheet1'!$L$16"}</definedName>
    <definedName name="khongtruotgia" localSheetId="8" hidden="1">{"'Sheet1'!$L$16"}</definedName>
    <definedName name="khongtruotgia" hidden="1">{"'Sheet1'!$L$16"}</definedName>
    <definedName name="kjy" localSheetId="2" hidden="1">{"'Sheet1'!$L$16"}</definedName>
    <definedName name="kjy" localSheetId="8" hidden="1">{"'Sheet1'!$L$16"}</definedName>
    <definedName name="kjy" hidden="1">{"'Sheet1'!$L$16"}</definedName>
    <definedName name="l" localSheetId="2" hidden="1">{"'Sheet1'!$L$16"}</definedName>
    <definedName name="l" localSheetId="8" hidden="1">{"'Sheet1'!$L$16"}</definedName>
    <definedName name="l" hidden="1">{"'Sheet1'!$L$16"}</definedName>
    <definedName name="lan" localSheetId="2" hidden="1">{#N/A,#N/A,TRUE,"BT M200 da 10x20"}</definedName>
    <definedName name="lan" localSheetId="8" hidden="1">{#N/A,#N/A,TRUE,"BT M200 da 10x20"}</definedName>
    <definedName name="lan" hidden="1">{#N/A,#N/A,TRUE,"BT M200 da 10x20"}</definedName>
    <definedName name="lk" localSheetId="8" hidden="1">#REF!</definedName>
    <definedName name="lk" localSheetId="1" hidden="1">#REF!</definedName>
    <definedName name="lk" hidden="1">#REF!</definedName>
    <definedName name="lồn" localSheetId="2" hidden="1">{"'Sheet1'!$L$16"}</definedName>
    <definedName name="lồn" localSheetId="8" hidden="1">{"'Sheet1'!$L$16"}</definedName>
    <definedName name="lồn" hidden="1">{"'Sheet1'!$L$16"}</definedName>
    <definedName name="m" localSheetId="2" hidden="1">{"'Sheet1'!$L$16"}</definedName>
    <definedName name="m" localSheetId="8" hidden="1">{"'Sheet1'!$L$16"}</definedName>
    <definedName name="m" hidden="1">{"'Sheet1'!$L$16"}</definedName>
    <definedName name="n" localSheetId="2" hidden="1">{"'Sheet1'!$L$16"}</definedName>
    <definedName name="n" localSheetId="8" hidden="1">{"'Sheet1'!$L$16"}</definedName>
    <definedName name="n" hidden="1">{"'Sheet1'!$L$16"}</definedName>
    <definedName name="ngu" localSheetId="2" hidden="1">{"'Sheet1'!$L$16"}</definedName>
    <definedName name="ngu" localSheetId="8" hidden="1">{"'Sheet1'!$L$16"}</definedName>
    <definedName name="ngu" hidden="1">{"'Sheet1'!$L$16"}</definedName>
    <definedName name="NSTW" localSheetId="8" hidden="1">#REF!</definedName>
    <definedName name="NSTW" localSheetId="1" hidden="1">#REF!</definedName>
    <definedName name="NSTW" hidden="1">#REF!</definedName>
    <definedName name="o" localSheetId="2" hidden="1">{"'Sheet1'!$L$16"}</definedName>
    <definedName name="o" localSheetId="8" hidden="1">{"'Sheet1'!$L$16"}</definedName>
    <definedName name="o" hidden="1">{"'Sheet1'!$L$16"}</definedName>
    <definedName name="OrderTable" localSheetId="8" hidden="1">#REF!</definedName>
    <definedName name="OrderTable" localSheetId="1" hidden="1">#REF!</definedName>
    <definedName name="OrderTable" hidden="1">#REF!</definedName>
    <definedName name="_xlnm.Print_Area" localSheetId="2">'B03. Thu de lai 2016 - 2020'!$A$1:$V$16</definedName>
    <definedName name="_xlnm.Print_Area" localSheetId="8">'B04. Vay 2016 - 2020'!$A$1:$I$15</definedName>
    <definedName name="_xlnm.Print_Area" localSheetId="3">'B05. Phan cap 2016 - 2020'!$A$1:$O$12</definedName>
    <definedName name="_xlnm.Print_Area" localSheetId="1">'Bieu 02. Chi tiet von can doi'!$A$2:$AJ$132</definedName>
    <definedName name="_xlnm.Print_Titles" localSheetId="2">'B03. Thu de lai 2016 - 2020'!$6:$8</definedName>
    <definedName name="_xlnm.Print_Titles" localSheetId="1">'Bieu 02. Chi tiet von can doi'!$7:$10</definedName>
    <definedName name="ProdForm" localSheetId="8" hidden="1">#REF!</definedName>
    <definedName name="ProdForm" localSheetId="1" hidden="1">#REF!</definedName>
    <definedName name="ProdForm" hidden="1">#REF!</definedName>
    <definedName name="Product" localSheetId="8" hidden="1">#REF!</definedName>
    <definedName name="Product" localSheetId="1" hidden="1">#REF!</definedName>
    <definedName name="Product" hidden="1">#REF!</definedName>
    <definedName name="RCArea" localSheetId="8" hidden="1">#REF!</definedName>
    <definedName name="RCArea" localSheetId="1" hidden="1">#REF!</definedName>
    <definedName name="RCArea" hidden="1">#REF!</definedName>
    <definedName name="sas" localSheetId="2" hidden="1">{"'Sheet1'!$L$16"}</definedName>
    <definedName name="sas" localSheetId="8" hidden="1">{"'Sheet1'!$L$16"}</definedName>
    <definedName name="sas" hidden="1">{"'Sheet1'!$L$16"}</definedName>
    <definedName name="sencount" hidden="1">2</definedName>
    <definedName name="SpecialPrice" localSheetId="8" hidden="1">#REF!</definedName>
    <definedName name="SpecialPrice" localSheetId="1" hidden="1">#REF!</definedName>
    <definedName name="SpecialPrice" hidden="1">#REF!</definedName>
    <definedName name="SS" localSheetId="2" hidden="1">{"'Sheet1'!$L$16"}</definedName>
    <definedName name="SS" localSheetId="8" hidden="1">{"'Sheet1'!$L$16"}</definedName>
    <definedName name="SS" hidden="1">{"'Sheet1'!$L$16"}</definedName>
    <definedName name="t" localSheetId="2" hidden="1">{"'Sheet1'!$L$16"}</definedName>
    <definedName name="t" localSheetId="8" hidden="1">{"'Sheet1'!$L$16"}</definedName>
    <definedName name="t" hidden="1">{"'Sheet1'!$L$16"}</definedName>
    <definedName name="tbl_ProdInfo" localSheetId="8" hidden="1">#REF!</definedName>
    <definedName name="tbl_ProdInfo" localSheetId="1" hidden="1">#REF!</definedName>
    <definedName name="tbl_ProdInfo" hidden="1">#REF!</definedName>
    <definedName name="tha" localSheetId="2" hidden="1">{"'Sheet1'!$L$16"}</definedName>
    <definedName name="tha" localSheetId="8" hidden="1">{"'Sheet1'!$L$16"}</definedName>
    <definedName name="tha" hidden="1">{"'Sheet1'!$L$16"}</definedName>
    <definedName name="thang10" localSheetId="2" hidden="1">{"'Sheet1'!$L$16"}</definedName>
    <definedName name="thang10" localSheetId="8" hidden="1">{"'Sheet1'!$L$16"}</definedName>
    <definedName name="thang10" hidden="1">{"'Sheet1'!$L$16"}</definedName>
    <definedName name="thu" localSheetId="2" hidden="1">{"'Sheet1'!$L$16"}</definedName>
    <definedName name="thu" localSheetId="8" hidden="1">{"'Sheet1'!$L$16"}</definedName>
    <definedName name="thu" hidden="1">{"'Sheet1'!$L$16"}</definedName>
    <definedName name="thuy" localSheetId="2" hidden="1">{"'Sheet1'!$L$16"}</definedName>
    <definedName name="thuy" localSheetId="8" hidden="1">{"'Sheet1'!$L$16"}</definedName>
    <definedName name="thuy" hidden="1">{"'Sheet1'!$L$16"}</definedName>
    <definedName name="TPCP" localSheetId="8" hidden="1">#REF!</definedName>
    <definedName name="TPCP" localSheetId="1" hidden="1">#REF!</definedName>
    <definedName name="TPCP" hidden="1">#REF!</definedName>
    <definedName name="ttttt" localSheetId="2" hidden="1">{"'Sheet1'!$L$16"}</definedName>
    <definedName name="ttttt" localSheetId="8" hidden="1">{"'Sheet1'!$L$16"}</definedName>
    <definedName name="ttttt" hidden="1">{"'Sheet1'!$L$16"}</definedName>
    <definedName name="TTTTTTTTT" localSheetId="2" hidden="1">{"'Sheet1'!$L$16"}</definedName>
    <definedName name="TTTTTTTTT" localSheetId="8" hidden="1">{"'Sheet1'!$L$16"}</definedName>
    <definedName name="TTTTTTTTT" hidden="1">{"'Sheet1'!$L$16"}</definedName>
    <definedName name="ttttttttttt" localSheetId="2" hidden="1">{"'Sheet1'!$L$16"}</definedName>
    <definedName name="ttttttttttt" localSheetId="8" hidden="1">{"'Sheet1'!$L$16"}</definedName>
    <definedName name="ttttttttttt" hidden="1">{"'Sheet1'!$L$16"}</definedName>
    <definedName name="tttttttttttt" localSheetId="2" hidden="1">{"'Sheet1'!$L$16"}</definedName>
    <definedName name="tttttttttttt" localSheetId="8" hidden="1">{"'Sheet1'!$L$16"}</definedName>
    <definedName name="tttttttttttt" hidden="1">{"'Sheet1'!$L$16"}</definedName>
    <definedName name="u" localSheetId="2" hidden="1">{"'Sheet1'!$L$16"}</definedName>
    <definedName name="u" localSheetId="8" hidden="1">{"'Sheet1'!$L$16"}</definedName>
    <definedName name="u" hidden="1">{"'Sheet1'!$L$16"}</definedName>
    <definedName name="ư" localSheetId="2" hidden="1">{"'Sheet1'!$L$16"}</definedName>
    <definedName name="ư" localSheetId="8" hidden="1">{"'Sheet1'!$L$16"}</definedName>
    <definedName name="ư" hidden="1">{"'Sheet1'!$L$16"}</definedName>
    <definedName name="ươpkhgbvcxz" localSheetId="2" hidden="1">{"'Sheet1'!$L$16"}</definedName>
    <definedName name="ươpkhgbvcxz" localSheetId="8" hidden="1">{"'Sheet1'!$L$16"}</definedName>
    <definedName name="ươpkhgbvcxz" hidden="1">{"'Sheet1'!$L$16"}</definedName>
    <definedName name="v" localSheetId="2" hidden="1">{"'Sheet1'!$L$16"}</definedName>
    <definedName name="v" localSheetId="8" hidden="1">{"'Sheet1'!$L$16"}</definedName>
    <definedName name="v" hidden="1">{"'Sheet1'!$L$16"}</definedName>
    <definedName name="wrn.Bang._.ke._.nhan._.hang." localSheetId="2" hidden="1">{#N/A,#N/A,FALSE,"Ke khai NH"}</definedName>
    <definedName name="wrn.Bang._.ke._.nhan._.hang." localSheetId="8" hidden="1">{#N/A,#N/A,FALSE,"Ke khai NH"}</definedName>
    <definedName name="wrn.Bang._.ke._.nhan._.hang." hidden="1">{#N/A,#N/A,FALSE,"Ke khai NH"}</definedName>
    <definedName name="wrn.Che._.do._.duoc._.huong." localSheetId="2" hidden="1">{#N/A,#N/A,FALSE,"BN (2)"}</definedName>
    <definedName name="wrn.Che._.do._.duoc._.huong." localSheetId="8" hidden="1">{#N/A,#N/A,FALSE,"BN (2)"}</definedName>
    <definedName name="wrn.Che._.do._.duoc._.huong." hidden="1">{#N/A,#N/A,FALSE,"BN (2)"}</definedName>
    <definedName name="wrn.chi._.tiÆt." localSheetId="2" hidden="1">{#N/A,#N/A,FALSE,"Chi tiÆt"}</definedName>
    <definedName name="wrn.chi._.tiÆt." localSheetId="8" hidden="1">{#N/A,#N/A,FALSE,"Chi tiÆt"}</definedName>
    <definedName name="wrn.chi._.tiÆt." hidden="1">{#N/A,#N/A,FALSE,"Chi tiÆt"}</definedName>
    <definedName name="wrn.Giáy._.bao._.no." localSheetId="2" hidden="1">{#N/A,#N/A,FALSE,"BN"}</definedName>
    <definedName name="wrn.Giáy._.bao._.no." localSheetId="8"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localSheetId="8"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z" localSheetId="2" hidden="1">{"'Sheet1'!$L$16"}</definedName>
    <definedName name="z" localSheetId="8" hidden="1">{"'Sheet1'!$L$16"}</definedName>
    <definedName name="z" hidden="1">{"'Sheet1'!$L$16"}</definedName>
  </definedNames>
  <calcPr calcId="124519"/>
</workbook>
</file>

<file path=xl/calcChain.xml><?xml version="1.0" encoding="utf-8"?>
<calcChain xmlns="http://schemas.openxmlformats.org/spreadsheetml/2006/main">
  <c r="A5" i="11"/>
  <c r="A4"/>
  <c r="A4" i="10"/>
  <c r="A3"/>
  <c r="A5" i="12"/>
  <c r="A4"/>
  <c r="AH33" i="4" l="1"/>
  <c r="AH14" s="1"/>
  <c r="AB13" l="1"/>
  <c r="AC13"/>
  <c r="AD13"/>
  <c r="AE13"/>
  <c r="AF13"/>
  <c r="AG13"/>
  <c r="AH13"/>
  <c r="AI13"/>
  <c r="AK13" s="1"/>
  <c r="N13"/>
  <c r="O13"/>
  <c r="P13"/>
  <c r="Q13"/>
  <c r="R13"/>
  <c r="S13"/>
  <c r="T13"/>
  <c r="U13"/>
  <c r="V13"/>
  <c r="W13"/>
  <c r="X13"/>
  <c r="Y13"/>
  <c r="Z13"/>
  <c r="AA13"/>
  <c r="G22" i="12" l="1"/>
  <c r="F4" i="16" l="1"/>
  <c r="D4"/>
  <c r="C4"/>
  <c r="D5"/>
  <c r="C5"/>
  <c r="D6"/>
  <c r="C6"/>
  <c r="D13"/>
  <c r="D12"/>
  <c r="C12"/>
  <c r="D10"/>
  <c r="D9"/>
  <c r="D8"/>
  <c r="D7"/>
  <c r="B14"/>
  <c r="B13"/>
  <c r="L22" i="12"/>
  <c r="G24"/>
  <c r="G23"/>
  <c r="C4" i="15" l="1"/>
  <c r="H4"/>
  <c r="D5"/>
  <c r="C3"/>
  <c r="H18" i="12"/>
  <c r="P20" i="4"/>
  <c r="P19"/>
  <c r="P53"/>
  <c r="P55"/>
  <c r="O93"/>
  <c r="Q93"/>
  <c r="R93"/>
  <c r="S93"/>
  <c r="T93"/>
  <c r="U93"/>
  <c r="V93"/>
  <c r="W93"/>
  <c r="X93"/>
  <c r="Y93"/>
  <c r="Z93"/>
  <c r="P102"/>
  <c r="AA102"/>
  <c r="AB102" s="1"/>
  <c r="P100"/>
  <c r="AA100"/>
  <c r="AB100" s="1"/>
  <c r="AA95"/>
  <c r="AB95" s="1"/>
  <c r="AA98"/>
  <c r="AB98" s="1"/>
  <c r="P98"/>
  <c r="P103"/>
  <c r="AA103"/>
  <c r="AB103" s="1"/>
  <c r="P101"/>
  <c r="AA101"/>
  <c r="AB101" s="1"/>
  <c r="P99"/>
  <c r="AA94"/>
  <c r="AB94" s="1"/>
  <c r="AA96"/>
  <c r="AB96" s="1"/>
  <c r="AA97"/>
  <c r="AB97" s="1"/>
  <c r="AA99"/>
  <c r="AB99" s="1"/>
  <c r="P97"/>
  <c r="AA58"/>
  <c r="P59"/>
  <c r="AA59"/>
  <c r="AB59" s="1"/>
  <c r="AA56"/>
  <c r="AG56"/>
  <c r="AA53"/>
  <c r="AF125"/>
  <c r="AF91"/>
  <c r="AF87" s="1"/>
  <c r="AG91"/>
  <c r="AG87" s="1"/>
  <c r="AH91"/>
  <c r="AH87" s="1"/>
  <c r="AI91"/>
  <c r="AI87" s="1"/>
  <c r="AC91"/>
  <c r="AD91"/>
  <c r="AD52"/>
  <c r="AE52"/>
  <c r="AF52"/>
  <c r="AD50"/>
  <c r="AD38"/>
  <c r="AA104" l="1"/>
  <c r="N104" s="1"/>
  <c r="AD15"/>
  <c r="P104" l="1"/>
  <c r="P93" s="1"/>
  <c r="N93"/>
  <c r="AA93"/>
  <c r="AB104"/>
  <c r="AB93" s="1"/>
  <c r="AF15"/>
  <c r="AE15"/>
  <c r="N15"/>
  <c r="O15"/>
  <c r="Q15"/>
  <c r="R15"/>
  <c r="S15"/>
  <c r="T15"/>
  <c r="U15"/>
  <c r="V15"/>
  <c r="W15"/>
  <c r="X15"/>
  <c r="Y15"/>
  <c r="Z15"/>
  <c r="K20" i="12"/>
  <c r="L20"/>
  <c r="AA91" i="4"/>
  <c r="AB91"/>
  <c r="AB78" l="1"/>
  <c r="AA78" s="1"/>
  <c r="N78" s="1"/>
  <c r="P78" s="1"/>
  <c r="AG66"/>
  <c r="N58"/>
  <c r="P58" s="1"/>
  <c r="N126"/>
  <c r="N125" s="1"/>
  <c r="O126"/>
  <c r="O125" s="1"/>
  <c r="Q126"/>
  <c r="Q125" s="1"/>
  <c r="R126"/>
  <c r="R125" s="1"/>
  <c r="S126"/>
  <c r="S125" s="1"/>
  <c r="T126"/>
  <c r="T125" s="1"/>
  <c r="U126"/>
  <c r="U125" s="1"/>
  <c r="V126"/>
  <c r="V125" s="1"/>
  <c r="W126"/>
  <c r="W125" s="1"/>
  <c r="X126"/>
  <c r="X125" s="1"/>
  <c r="Y126"/>
  <c r="Y125" s="1"/>
  <c r="Z126"/>
  <c r="Z125" s="1"/>
  <c r="AA55"/>
  <c r="AA52" s="1"/>
  <c r="D9" i="13"/>
  <c r="F9"/>
  <c r="D23"/>
  <c r="C9"/>
  <c r="AB58" i="4" l="1"/>
  <c r="AB55"/>
  <c r="AC55" s="1"/>
  <c r="P72"/>
  <c r="AA72" s="1"/>
  <c r="AB72" s="1"/>
  <c r="J8" i="13"/>
  <c r="C15"/>
  <c r="I13"/>
  <c r="O88" i="4"/>
  <c r="O87" s="1"/>
  <c r="Q88"/>
  <c r="Q87" s="1"/>
  <c r="R88"/>
  <c r="R87" s="1"/>
  <c r="S88"/>
  <c r="S87" s="1"/>
  <c r="T88"/>
  <c r="T87" s="1"/>
  <c r="U88"/>
  <c r="U87" s="1"/>
  <c r="V88"/>
  <c r="V87" s="1"/>
  <c r="W88"/>
  <c r="W87" s="1"/>
  <c r="X88"/>
  <c r="X87" s="1"/>
  <c r="Y88"/>
  <c r="Y87" s="1"/>
  <c r="Z88"/>
  <c r="Z87" s="1"/>
  <c r="AA88"/>
  <c r="AC88"/>
  <c r="AC87" s="1"/>
  <c r="N88"/>
  <c r="N16"/>
  <c r="O16"/>
  <c r="Q16"/>
  <c r="R16"/>
  <c r="S16"/>
  <c r="T16"/>
  <c r="U16"/>
  <c r="V16"/>
  <c r="W16"/>
  <c r="X16"/>
  <c r="Y16"/>
  <c r="Z16"/>
  <c r="K23" i="12"/>
  <c r="K22" s="1"/>
  <c r="C22"/>
  <c r="D22"/>
  <c r="E22"/>
  <c r="F22"/>
  <c r="I24"/>
  <c r="I23"/>
  <c r="H24"/>
  <c r="H23"/>
  <c r="L15"/>
  <c r="L16"/>
  <c r="K16"/>
  <c r="K15"/>
  <c r="K14"/>
  <c r="K13"/>
  <c r="K18"/>
  <c r="K17"/>
  <c r="G14"/>
  <c r="L14" s="1"/>
  <c r="F12"/>
  <c r="F11" s="1"/>
  <c r="E12"/>
  <c r="J13"/>
  <c r="J12" s="1"/>
  <c r="D18"/>
  <c r="D17"/>
  <c r="H17" s="1"/>
  <c r="I17" s="1"/>
  <c r="D16"/>
  <c r="H16" s="1"/>
  <c r="I16" s="1"/>
  <c r="D15"/>
  <c r="D14"/>
  <c r="H14" s="1"/>
  <c r="D13"/>
  <c r="B18"/>
  <c r="B10" i="16" s="1"/>
  <c r="B17" i="12"/>
  <c r="B9" i="16" s="1"/>
  <c r="B16" i="12"/>
  <c r="B15"/>
  <c r="B14"/>
  <c r="B8" i="16" s="1"/>
  <c r="B13" i="12"/>
  <c r="B7" i="16" s="1"/>
  <c r="AG36" i="4"/>
  <c r="I22" i="12" l="1"/>
  <c r="H22"/>
  <c r="J11"/>
  <c r="J10" s="1"/>
  <c r="K12"/>
  <c r="H15"/>
  <c r="I15" s="1"/>
  <c r="I18"/>
  <c r="I14"/>
  <c r="F10"/>
  <c r="D12"/>
  <c r="C12"/>
  <c r="O82" i="4"/>
  <c r="P82"/>
  <c r="Q82"/>
  <c r="R82"/>
  <c r="S82"/>
  <c r="T82"/>
  <c r="U82"/>
  <c r="V82"/>
  <c r="W82"/>
  <c r="X82"/>
  <c r="Y82"/>
  <c r="Z82"/>
  <c r="AC82"/>
  <c r="AD82"/>
  <c r="AE82"/>
  <c r="AF82"/>
  <c r="AF81" s="1"/>
  <c r="AG82"/>
  <c r="AH82"/>
  <c r="AI82"/>
  <c r="N82"/>
  <c r="P56"/>
  <c r="AA24"/>
  <c r="AB24" s="1"/>
  <c r="AI60"/>
  <c r="AE92"/>
  <c r="AE91" s="1"/>
  <c r="AL28"/>
  <c r="AL66"/>
  <c r="AA66"/>
  <c r="AG24"/>
  <c r="AA28"/>
  <c r="AB28" s="1"/>
  <c r="C8" i="13"/>
  <c r="C7"/>
  <c r="AC126" i="4"/>
  <c r="AC125" s="1"/>
  <c r="AA126"/>
  <c r="AA125" s="1"/>
  <c r="AD128"/>
  <c r="AD129"/>
  <c r="AD130"/>
  <c r="AD131"/>
  <c r="AD127"/>
  <c r="AB128"/>
  <c r="AE128" s="1"/>
  <c r="AB129"/>
  <c r="AE129" s="1"/>
  <c r="AB130"/>
  <c r="AE130" s="1"/>
  <c r="AB131"/>
  <c r="AE131" s="1"/>
  <c r="AB127"/>
  <c r="AE127" s="1"/>
  <c r="P129"/>
  <c r="P130"/>
  <c r="P131"/>
  <c r="P128"/>
  <c r="P127"/>
  <c r="AM66" l="1"/>
  <c r="P126"/>
  <c r="P125" s="1"/>
  <c r="H7" i="13"/>
  <c r="C6"/>
  <c r="AL15" i="4" s="1"/>
  <c r="AH66"/>
  <c r="AH24"/>
  <c r="AD126"/>
  <c r="AD125" s="1"/>
  <c r="AE126"/>
  <c r="AE125" s="1"/>
  <c r="AB126"/>
  <c r="AB125" s="1"/>
  <c r="H6" i="13" l="1"/>
  <c r="I6" s="1"/>
  <c r="O52" i="4" l="1"/>
  <c r="Q52"/>
  <c r="R52"/>
  <c r="S52"/>
  <c r="T52"/>
  <c r="U52"/>
  <c r="V52"/>
  <c r="W52"/>
  <c r="X52"/>
  <c r="Y52"/>
  <c r="Z52"/>
  <c r="G16" i="14"/>
  <c r="AG54" i="4"/>
  <c r="AG53"/>
  <c r="AB54"/>
  <c r="AC54" s="1"/>
  <c r="AB53"/>
  <c r="AC53" s="1"/>
  <c r="F4" i="14"/>
  <c r="F6"/>
  <c r="F8"/>
  <c r="F15"/>
  <c r="F2"/>
  <c r="AB56" i="4"/>
  <c r="C28" i="13"/>
  <c r="C30" s="1"/>
  <c r="G23" i="14"/>
  <c r="F24" s="1"/>
  <c r="E20"/>
  <c r="D21" i="13"/>
  <c r="C22"/>
  <c r="C27" s="1"/>
  <c r="AC52" i="4" l="1"/>
  <c r="P52"/>
  <c r="AH53"/>
  <c r="AH54"/>
  <c r="AI54" s="1"/>
  <c r="AB52"/>
  <c r="F16" i="14"/>
  <c r="E21"/>
  <c r="F21" s="1"/>
  <c r="C21" i="13"/>
  <c r="N52" i="4" l="1"/>
  <c r="AI53"/>
  <c r="AI52" s="1"/>
  <c r="F18" i="14"/>
  <c r="C5" i="13"/>
  <c r="F21" s="1"/>
  <c r="P86" i="4"/>
  <c r="A2" i="10" l="1"/>
  <c r="A3" i="11"/>
  <c r="A3" i="12"/>
  <c r="AA84" i="4" l="1"/>
  <c r="AB77"/>
  <c r="AB84" l="1"/>
  <c r="AB82" s="1"/>
  <c r="AA82"/>
  <c r="AB112"/>
  <c r="L12" i="10" l="1"/>
  <c r="L13"/>
  <c r="L14"/>
  <c r="L11"/>
  <c r="H9"/>
  <c r="I10"/>
  <c r="O10"/>
  <c r="O9" s="1"/>
  <c r="N10" l="1"/>
  <c r="N9" s="1"/>
  <c r="O15"/>
  <c r="N15" s="1"/>
  <c r="I9"/>
  <c r="P89" i="4"/>
  <c r="P88" s="1"/>
  <c r="AB66"/>
  <c r="AB76"/>
  <c r="AB75"/>
  <c r="AL30"/>
  <c r="AA31"/>
  <c r="AD16"/>
  <c r="AG21"/>
  <c r="AG16" l="1"/>
  <c r="AG15"/>
  <c r="AL23"/>
  <c r="AL31" l="1"/>
  <c r="AG70"/>
  <c r="AG60" s="1"/>
  <c r="AB70"/>
  <c r="AA86"/>
  <c r="AL86" s="1"/>
  <c r="AM86"/>
  <c r="AK86"/>
  <c r="AA51"/>
  <c r="AD89"/>
  <c r="AD88" s="1"/>
  <c r="AD87" s="1"/>
  <c r="AD108"/>
  <c r="AD109"/>
  <c r="AD110"/>
  <c r="AD107"/>
  <c r="AD118"/>
  <c r="AE118" s="1"/>
  <c r="AE16"/>
  <c r="AF16"/>
  <c r="AH70" l="1"/>
  <c r="AH60" s="1"/>
  <c r="AB26"/>
  <c r="AA73" l="1"/>
  <c r="AA61" s="1"/>
  <c r="R121"/>
  <c r="AA60" l="1"/>
  <c r="AA116"/>
  <c r="AA117"/>
  <c r="AB118"/>
  <c r="N105"/>
  <c r="O105"/>
  <c r="Q105"/>
  <c r="R105"/>
  <c r="S105"/>
  <c r="T105"/>
  <c r="U105"/>
  <c r="V105"/>
  <c r="W105"/>
  <c r="X105"/>
  <c r="Y105"/>
  <c r="Z105"/>
  <c r="P113"/>
  <c r="P115"/>
  <c r="P116"/>
  <c r="P117"/>
  <c r="P118"/>
  <c r="AB109"/>
  <c r="AB110"/>
  <c r="AB108"/>
  <c r="AB107"/>
  <c r="AB89"/>
  <c r="AA105" l="1"/>
  <c r="AK60"/>
  <c r="H19" i="12"/>
  <c r="AE89" i="4"/>
  <c r="AE88" s="1"/>
  <c r="AE87" s="1"/>
  <c r="AB88"/>
  <c r="AD115"/>
  <c r="AE115" s="1"/>
  <c r="AC107"/>
  <c r="AE107"/>
  <c r="AB119"/>
  <c r="AD119"/>
  <c r="AE119" s="1"/>
  <c r="AC109"/>
  <c r="AF109" s="1"/>
  <c r="AE109"/>
  <c r="AB113"/>
  <c r="AD113"/>
  <c r="AC108"/>
  <c r="AF108" s="1"/>
  <c r="AE108"/>
  <c r="AB114"/>
  <c r="AE114"/>
  <c r="AB116"/>
  <c r="AD116"/>
  <c r="AE116" s="1"/>
  <c r="AC110"/>
  <c r="AF110" s="1"/>
  <c r="AE110"/>
  <c r="AB117"/>
  <c r="AD117"/>
  <c r="AE117" s="1"/>
  <c r="P105"/>
  <c r="AB115"/>
  <c r="I19" i="12" l="1"/>
  <c r="AF107" i="4"/>
  <c r="AF105" s="1"/>
  <c r="AC105"/>
  <c r="AB105"/>
  <c r="AE113"/>
  <c r="AE105" s="1"/>
  <c r="AD105"/>
  <c r="AA19" l="1"/>
  <c r="AB19" s="1"/>
  <c r="AB23"/>
  <c r="AA18"/>
  <c r="AA15" s="1"/>
  <c r="AH86"/>
  <c r="AF60"/>
  <c r="AM61"/>
  <c r="O60"/>
  <c r="Q60"/>
  <c r="R60"/>
  <c r="S60"/>
  <c r="T60"/>
  <c r="U60"/>
  <c r="V60"/>
  <c r="W60"/>
  <c r="X60"/>
  <c r="Y60"/>
  <c r="Z60"/>
  <c r="AC60"/>
  <c r="AD60"/>
  <c r="AE60"/>
  <c r="AB79"/>
  <c r="N74"/>
  <c r="N60" s="1"/>
  <c r="AB74"/>
  <c r="AB73"/>
  <c r="AS60"/>
  <c r="AR60"/>
  <c r="AQ60"/>
  <c r="AP60"/>
  <c r="AO60"/>
  <c r="AB61" l="1"/>
  <c r="AB60"/>
  <c r="AB18"/>
  <c r="P74"/>
  <c r="P60" s="1"/>
  <c r="AG57" l="1"/>
  <c r="AG52" s="1"/>
  <c r="AE85" l="1"/>
  <c r="AF85"/>
  <c r="AG85"/>
  <c r="AH85"/>
  <c r="AI85"/>
  <c r="AD85"/>
  <c r="AE49"/>
  <c r="AD49"/>
  <c r="AD48" s="1"/>
  <c r="AC18"/>
  <c r="AB32"/>
  <c r="AB31"/>
  <c r="P31"/>
  <c r="P30"/>
  <c r="AB30"/>
  <c r="AI18"/>
  <c r="AC19"/>
  <c r="P26"/>
  <c r="P27"/>
  <c r="P25"/>
  <c r="P24"/>
  <c r="P15" l="1"/>
  <c r="P16"/>
  <c r="AF80"/>
  <c r="AC50" l="1"/>
  <c r="AE50"/>
  <c r="AF50"/>
  <c r="AI50"/>
  <c r="AC48"/>
  <c r="AE48"/>
  <c r="AF48"/>
  <c r="AG48"/>
  <c r="AH48"/>
  <c r="AI48"/>
  <c r="AI33"/>
  <c r="O33"/>
  <c r="P33"/>
  <c r="Q33"/>
  <c r="R33"/>
  <c r="S33"/>
  <c r="T33"/>
  <c r="U33"/>
  <c r="V33"/>
  <c r="W33"/>
  <c r="X33"/>
  <c r="AF33"/>
  <c r="AD33"/>
  <c r="AC38"/>
  <c r="AF38"/>
  <c r="AG38"/>
  <c r="AH38"/>
  <c r="AI38"/>
  <c r="AE40"/>
  <c r="AE41"/>
  <c r="AE42"/>
  <c r="AE43"/>
  <c r="AE44"/>
  <c r="AE45"/>
  <c r="AE46"/>
  <c r="AE47"/>
  <c r="AE39"/>
  <c r="N38"/>
  <c r="O38"/>
  <c r="P38"/>
  <c r="Q38"/>
  <c r="R38"/>
  <c r="S38"/>
  <c r="T38"/>
  <c r="U38"/>
  <c r="V38"/>
  <c r="W38"/>
  <c r="X38"/>
  <c r="Y38"/>
  <c r="Z38"/>
  <c r="AB38"/>
  <c r="AA38"/>
  <c r="P49"/>
  <c r="P48" s="1"/>
  <c r="N48"/>
  <c r="O48"/>
  <c r="Q48"/>
  <c r="R48"/>
  <c r="S48"/>
  <c r="T48"/>
  <c r="U48"/>
  <c r="V48"/>
  <c r="W48"/>
  <c r="X48"/>
  <c r="Y48"/>
  <c r="Z48"/>
  <c r="AA48"/>
  <c r="AB48"/>
  <c r="AF14" l="1"/>
  <c r="AE38"/>
  <c r="O50" l="1"/>
  <c r="O14" s="1"/>
  <c r="P50"/>
  <c r="P14" s="1"/>
  <c r="Q50"/>
  <c r="Q14" s="1"/>
  <c r="R50"/>
  <c r="R14" s="1"/>
  <c r="S50"/>
  <c r="S14" s="1"/>
  <c r="T50"/>
  <c r="T14" s="1"/>
  <c r="U50"/>
  <c r="U14" s="1"/>
  <c r="V50"/>
  <c r="V14" s="1"/>
  <c r="W50"/>
  <c r="W14" s="1"/>
  <c r="X50"/>
  <c r="X14" s="1"/>
  <c r="AA50"/>
  <c r="AB50"/>
  <c r="AC85" l="1"/>
  <c r="N85"/>
  <c r="O85"/>
  <c r="P85"/>
  <c r="Q85"/>
  <c r="R85"/>
  <c r="S85"/>
  <c r="T85"/>
  <c r="U85"/>
  <c r="V85"/>
  <c r="W85"/>
  <c r="X85"/>
  <c r="Y85"/>
  <c r="Z85"/>
  <c r="AA85"/>
  <c r="AB85"/>
  <c r="AB81"/>
  <c r="AA81"/>
  <c r="AA124"/>
  <c r="AB124" s="1"/>
  <c r="AA123"/>
  <c r="AB123" s="1"/>
  <c r="AA122"/>
  <c r="AB122" s="1"/>
  <c r="AB121"/>
  <c r="P124"/>
  <c r="P123"/>
  <c r="P122"/>
  <c r="P121"/>
  <c r="F11" i="11"/>
  <c r="K11"/>
  <c r="L11"/>
  <c r="AB80" i="4" l="1"/>
  <c r="E19" i="12"/>
  <c r="E11" s="1"/>
  <c r="E10" s="1"/>
  <c r="C11"/>
  <c r="C10" s="1"/>
  <c r="AB120" i="4"/>
  <c r="D19" i="12" l="1"/>
  <c r="D11" s="1"/>
  <c r="D10" s="1"/>
  <c r="AE33" i="4"/>
  <c r="N34"/>
  <c r="Y34"/>
  <c r="Z34"/>
  <c r="AB34"/>
  <c r="AG34"/>
  <c r="AH34"/>
  <c r="N35"/>
  <c r="AA35" s="1"/>
  <c r="Y35"/>
  <c r="Z35"/>
  <c r="AB35"/>
  <c r="N36"/>
  <c r="AA36" s="1"/>
  <c r="Y36"/>
  <c r="Z36"/>
  <c r="AB36"/>
  <c r="AA37"/>
  <c r="N51"/>
  <c r="N50" s="1"/>
  <c r="Y51"/>
  <c r="Z51"/>
  <c r="Z50" s="1"/>
  <c r="M60"/>
  <c r="N120"/>
  <c r="O120"/>
  <c r="P120"/>
  <c r="Q120"/>
  <c r="R120"/>
  <c r="S120"/>
  <c r="T120"/>
  <c r="U120"/>
  <c r="V120"/>
  <c r="W120"/>
  <c r="X120"/>
  <c r="Y120"/>
  <c r="Z120"/>
  <c r="AA120"/>
  <c r="AC120"/>
  <c r="AD120"/>
  <c r="AE120"/>
  <c r="AF120"/>
  <c r="AG120"/>
  <c r="AH120"/>
  <c r="AI120"/>
  <c r="N81"/>
  <c r="O81"/>
  <c r="P81"/>
  <c r="Q81"/>
  <c r="R81"/>
  <c r="S81"/>
  <c r="T81"/>
  <c r="U81"/>
  <c r="V81"/>
  <c r="W81"/>
  <c r="X81"/>
  <c r="Y81"/>
  <c r="Z81"/>
  <c r="AC81"/>
  <c r="AK83"/>
  <c r="AK84" s="1"/>
  <c r="AL83"/>
  <c r="AN83"/>
  <c r="AK85"/>
  <c r="J10" i="10"/>
  <c r="J9" s="1"/>
  <c r="K10"/>
  <c r="K9" s="1"/>
  <c r="L9"/>
  <c r="M10"/>
  <c r="M9" s="1"/>
  <c r="P10"/>
  <c r="P9" s="1"/>
  <c r="Q10"/>
  <c r="R10"/>
  <c r="S10"/>
  <c r="T10"/>
  <c r="U10"/>
  <c r="Z11"/>
  <c r="Z12"/>
  <c r="Z13"/>
  <c r="Z15"/>
  <c r="C9" i="8"/>
  <c r="C7" s="1"/>
  <c r="C6" s="1"/>
  <c r="E9"/>
  <c r="E7" s="1"/>
  <c r="E6" s="1"/>
  <c r="G9"/>
  <c r="G7" s="1"/>
  <c r="D10"/>
  <c r="F10"/>
  <c r="H10"/>
  <c r="D11"/>
  <c r="F11"/>
  <c r="H11"/>
  <c r="D12"/>
  <c r="F12"/>
  <c r="H12"/>
  <c r="U6" i="11"/>
  <c r="H11"/>
  <c r="I11"/>
  <c r="J11"/>
  <c r="T80" i="4" l="1"/>
  <c r="AC80"/>
  <c r="W80"/>
  <c r="S80"/>
  <c r="O80"/>
  <c r="X80"/>
  <c r="Z80"/>
  <c r="V80"/>
  <c r="R80"/>
  <c r="N80"/>
  <c r="AA80"/>
  <c r="P80"/>
  <c r="Y80"/>
  <c r="U80"/>
  <c r="Q80"/>
  <c r="N11" i="11"/>
  <c r="M12"/>
  <c r="Z10" i="10"/>
  <c r="Y50" i="4"/>
  <c r="AG51"/>
  <c r="AB33"/>
  <c r="Z33"/>
  <c r="Z14" s="1"/>
  <c r="Y33"/>
  <c r="Y14" s="1"/>
  <c r="AA34"/>
  <c r="AA33" s="1"/>
  <c r="N33"/>
  <c r="N14" s="1"/>
  <c r="O11" i="11"/>
  <c r="AN85" i="4"/>
  <c r="R9" i="10"/>
  <c r="AI81" i="4"/>
  <c r="AE81"/>
  <c r="H9" i="8"/>
  <c r="H7" s="1"/>
  <c r="Q9" i="10"/>
  <c r="AH81" i="4"/>
  <c r="AD81"/>
  <c r="F9" i="8"/>
  <c r="F7" s="1"/>
  <c r="F6" s="1"/>
  <c r="AG81" i="4"/>
  <c r="D9" i="8"/>
  <c r="D7" s="1"/>
  <c r="D6" s="1"/>
  <c r="AG33" i="4"/>
  <c r="S9" i="10"/>
  <c r="U9"/>
  <c r="T9"/>
  <c r="AL85" i="4"/>
  <c r="AH51"/>
  <c r="AH50" s="1"/>
  <c r="AI80" l="1"/>
  <c r="AD80"/>
  <c r="AE80"/>
  <c r="AH80"/>
  <c r="AG80"/>
  <c r="AL51"/>
  <c r="AG50"/>
  <c r="G17" i="12" s="1"/>
  <c r="L17" s="1"/>
  <c r="M11" i="11"/>
  <c r="W6"/>
  <c r="G11" l="1"/>
  <c r="AA14" i="4"/>
  <c r="S6"/>
  <c r="T6" l="1"/>
  <c r="Z9" i="10" l="1"/>
  <c r="AA16" i="4" l="1"/>
  <c r="AB21"/>
  <c r="AH21"/>
  <c r="AH16" l="1"/>
  <c r="AH15"/>
  <c r="AC21"/>
  <c r="AC15" s="1"/>
  <c r="AC14" s="1"/>
  <c r="AB15"/>
  <c r="AB14" s="1"/>
  <c r="G13" i="12"/>
  <c r="AI21" i="4"/>
  <c r="AI15" s="1"/>
  <c r="AB16"/>
  <c r="AI14" l="1"/>
  <c r="AC16"/>
  <c r="H13" i="12"/>
  <c r="L13"/>
  <c r="AI16" i="4"/>
  <c r="E11" i="11"/>
  <c r="S12" s="1"/>
  <c r="D12"/>
  <c r="AC6" i="4"/>
  <c r="AK14" l="1"/>
  <c r="AN8"/>
  <c r="AN10" s="1"/>
  <c r="I13" i="12"/>
  <c r="I12" s="1"/>
  <c r="I11" s="1"/>
  <c r="H12"/>
  <c r="H11" s="1"/>
  <c r="D11" i="11"/>
  <c r="C12"/>
  <c r="C11" s="1"/>
  <c r="V12"/>
  <c r="V11" s="1"/>
  <c r="T12"/>
  <c r="T11" s="1"/>
  <c r="U12"/>
  <c r="U11" s="1"/>
  <c r="AI6" i="4" l="1"/>
  <c r="AK125" l="1"/>
  <c r="K11" i="12"/>
  <c r="K10" s="1"/>
  <c r="AK57" i="4" l="1"/>
  <c r="AH56"/>
  <c r="AH52" l="1"/>
  <c r="AG14"/>
  <c r="G18" i="12"/>
  <c r="L18" s="1"/>
  <c r="L12" s="1"/>
  <c r="L11" s="1"/>
  <c r="L10" s="1"/>
  <c r="AK52" i="4"/>
  <c r="AL52" l="1"/>
  <c r="AG6"/>
  <c r="G12" i="12"/>
  <c r="AB87" i="4"/>
  <c r="I25" i="12" l="1"/>
  <c r="I10" s="1"/>
  <c r="AB6" i="4"/>
  <c r="AH6"/>
  <c r="AK6" s="1"/>
  <c r="AN9"/>
  <c r="AA87"/>
  <c r="N87"/>
  <c r="G11" i="12"/>
  <c r="G10" s="1"/>
  <c r="N12" i="4" l="1"/>
  <c r="H25" i="12"/>
  <c r="H10" s="1"/>
  <c r="AA12" i="4"/>
  <c r="P87"/>
  <c r="AD14"/>
  <c r="AE14"/>
  <c r="AA6" l="1"/>
  <c r="AL14"/>
  <c r="AE6"/>
</calcChain>
</file>

<file path=xl/sharedStrings.xml><?xml version="1.0" encoding="utf-8"?>
<sst xmlns="http://schemas.openxmlformats.org/spreadsheetml/2006/main" count="966" uniqueCount="466">
  <si>
    <t>TT</t>
  </si>
  <si>
    <t>Nguồn vốn/ Danh mục dự án</t>
  </si>
  <si>
    <t>Chủ đầu tư</t>
  </si>
  <si>
    <t>Địa điểm xây dựng</t>
  </si>
  <si>
    <t>Năng lực thiết kế</t>
  </si>
  <si>
    <t>Thời gian
KC-HT</t>
  </si>
  <si>
    <t>Quyết định đầu tư</t>
  </si>
  <si>
    <t>Ghi chú</t>
  </si>
  <si>
    <t>Số QĐ, ngày tháng năm phê duyệt</t>
  </si>
  <si>
    <t>Tổng mức đầu tư</t>
  </si>
  <si>
    <t>Tổng số</t>
  </si>
  <si>
    <t>I</t>
  </si>
  <si>
    <t>-</t>
  </si>
  <si>
    <t>UBND huyện Đăk Hà</t>
  </si>
  <si>
    <t>UBND huyện Đăk Tô</t>
  </si>
  <si>
    <t>UBND huyện Sa Thầy</t>
  </si>
  <si>
    <t>Sa Thầy</t>
  </si>
  <si>
    <t>UBND huyện Kon Rẫy</t>
  </si>
  <si>
    <t>II</t>
  </si>
  <si>
    <t>*</t>
  </si>
  <si>
    <t>2016-</t>
  </si>
  <si>
    <t>Huyện Sa Thầy</t>
  </si>
  <si>
    <t>(1)</t>
  </si>
  <si>
    <t>(2)</t>
  </si>
  <si>
    <t>Trường mầm non xã Ya Xiêr</t>
  </si>
  <si>
    <t>Khu sinh họat văn hóa thể thao cộng đồng huyện Sa Thầy</t>
  </si>
  <si>
    <t>B</t>
  </si>
  <si>
    <t>Nguồn thu tiền sử dụng đất</t>
  </si>
  <si>
    <t>a)</t>
  </si>
  <si>
    <t>b)</t>
  </si>
  <si>
    <t>Năm 2016</t>
  </si>
  <si>
    <t>Kế hoạch năm 2016 được giao</t>
  </si>
  <si>
    <t>Số vốn kéo dài các năm trước sang năm 2016 (nếu có)</t>
  </si>
  <si>
    <t>Tổng số (tất cả các nguồn vốn)</t>
  </si>
  <si>
    <t>Trong đó: NSĐP</t>
  </si>
  <si>
    <t>Lũy kế vốn đã bố trí đến hết kế hoạch năm 2016</t>
  </si>
  <si>
    <t>Dự kiến kế hoạch năm 2017</t>
  </si>
  <si>
    <t>Trong đó: Thanh toán nợ XDCB</t>
  </si>
  <si>
    <t>(3)</t>
  </si>
  <si>
    <t>2017-</t>
  </si>
  <si>
    <t>ĐVT: Triệu đồng</t>
  </si>
  <si>
    <t>Mã ngành kinh tế</t>
  </si>
  <si>
    <t>Phân loại công trình</t>
  </si>
  <si>
    <t>Phân ngành</t>
  </si>
  <si>
    <t>Nguồn vốn</t>
  </si>
  <si>
    <t>Nhóm dự án</t>
  </si>
  <si>
    <t>Kế hoạch năm 2016</t>
  </si>
  <si>
    <t>NSTW</t>
  </si>
  <si>
    <t>A</t>
  </si>
  <si>
    <t>Nguồn thu xổ số kiến thiết</t>
  </si>
  <si>
    <t>Lĩnh vực giáo dục và đào tạo</t>
  </si>
  <si>
    <t>KC mới</t>
  </si>
  <si>
    <t>gd</t>
  </si>
  <si>
    <t>xskt</t>
  </si>
  <si>
    <t>c</t>
  </si>
  <si>
    <t>Trường Mầm non Tuổi thơ xã Hơ Moong,huyện Sa Thầy</t>
  </si>
  <si>
    <t>2014-</t>
  </si>
  <si>
    <t>Lĩnh vực công công và phúc lợi xã hội</t>
  </si>
  <si>
    <t>gt</t>
  </si>
  <si>
    <t>tt</t>
  </si>
  <si>
    <t>Mã số dự án</t>
  </si>
  <si>
    <t>+</t>
  </si>
  <si>
    <t>Trường mầm non Mô Rai (Hạng mục: Nhà học 06 phòng, nhà hiệu bộ và công trình phụ trợ tại điểm trường trung tâm; nhà học 01 phòng tại làng GRập)</t>
  </si>
  <si>
    <t>Trường mầm non Rờ Kơi (Hạng mục: Xây dựng mới 08 phòng học điểm trung tâm).</t>
  </si>
  <si>
    <t>Cầu treo dân sinh vào khu sản xuất Kram, xã Rờ Kơi</t>
  </si>
  <si>
    <t>Trường THCS Nguyễn Tất Thành</t>
  </si>
  <si>
    <t>I.1</t>
  </si>
  <si>
    <t>I.2</t>
  </si>
  <si>
    <t>Dự phòng chưa phân bổ</t>
  </si>
  <si>
    <t>Sửa chữa nâng cấp đảm bảo an toàn hồ chứa</t>
  </si>
  <si>
    <t>Mở rộng quy mô vệ sinh và nước sạch nông thôn dựa trên kết quả giai đoạn 2016 - 2020</t>
  </si>
  <si>
    <t>Cải tạo, nâng cấp trụ sở xã Hơ Moong, huyện Sa Thầy</t>
  </si>
  <si>
    <t>Giai đoạn</t>
  </si>
  <si>
    <t>Năm2017</t>
  </si>
  <si>
    <r>
      <t>Giải ngân từ 1/1/2016 đến 30/9/2016</t>
    </r>
    <r>
      <rPr>
        <vertAlign val="superscript"/>
        <sz val="10"/>
        <rFont val="Arial Narrow"/>
        <family val="2"/>
      </rPr>
      <t xml:space="preserve"> (1)</t>
    </r>
  </si>
  <si>
    <t>vhoa</t>
  </si>
  <si>
    <t>gd-pcap</t>
  </si>
  <si>
    <t>gt-pcap</t>
  </si>
  <si>
    <t>khac-pcap</t>
  </si>
  <si>
    <t>Khac</t>
  </si>
  <si>
    <t>2016-2020</t>
  </si>
  <si>
    <t>Các dự án khởi công mới đoạn 2016 - 2020</t>
  </si>
  <si>
    <t>dat-DA</t>
  </si>
  <si>
    <t>I.3</t>
  </si>
  <si>
    <t>I.4</t>
  </si>
  <si>
    <t>I.5</t>
  </si>
  <si>
    <t>I.6</t>
  </si>
  <si>
    <t>Lũy kế vốn đã bố trí đến hết kế hoạch năm 2015</t>
  </si>
  <si>
    <t>TỔNG SỐ</t>
  </si>
  <si>
    <t>STT</t>
  </si>
  <si>
    <t>Nội dung</t>
  </si>
  <si>
    <t>Thời gian khởi công - hoàn thành</t>
  </si>
  <si>
    <t>Đã bố trí đến 2015</t>
  </si>
  <si>
    <t>Số QĐ, ngày tháng năm</t>
  </si>
  <si>
    <t>Dự án khai thác quỹ đất để đầu tư phát triển kết cấu hạ tầng theo QĐ số 64/2014/QĐ-UBND của UBND tỉnh</t>
  </si>
  <si>
    <t>Từ 2015</t>
  </si>
  <si>
    <t>Từ 2014</t>
  </si>
  <si>
    <t>UBND huyện Kon Plông</t>
  </si>
  <si>
    <t>Dự án Khu dân cư khu vực UBND thị trấn cũ thôn 1, thị trấn Sa Thầy</t>
  </si>
  <si>
    <t>1.763,9 m2</t>
  </si>
  <si>
    <t>980-30/09/2014</t>
  </si>
  <si>
    <t>Dự án khai thác quỹ đất gắn với tài sản trên đất công trình Mở rộng chợ trung tâm huyện Sa Thầy</t>
  </si>
  <si>
    <t>1047 m2</t>
  </si>
  <si>
    <t>887-23/10/2015</t>
  </si>
  <si>
    <t>Dự án khu dân cư Thôn 3, thị trấn Sa Thầy, huyện Sa Thầy, tỉnh Kon Tum</t>
  </si>
  <si>
    <t>7.915 m2</t>
  </si>
  <si>
    <t>236-16/03/2016</t>
  </si>
  <si>
    <t>Ban quản lý Khu kinh tế tỉnh</t>
  </si>
  <si>
    <t>Công ty đầu tư và phát triển hạ tầng Khu kinh tế</t>
  </si>
  <si>
    <t>Đầu tư hạng mục Hệ thống cấp nước Phòng cháy chữa cháy KCN</t>
  </si>
  <si>
    <t>Theo Quyết định số 1377/QĐ-UBND ngày 29/12/2015</t>
  </si>
  <si>
    <t>Xong</t>
  </si>
  <si>
    <t>49,5221 ha</t>
  </si>
  <si>
    <t>1,566 ha</t>
  </si>
  <si>
    <t>Dự án đầu tư hạ tầng để phát triển quỹ đất tại khu quy hoạch dân cư xã Đăk Ruồng, huyện Kon Rẫy</t>
  </si>
  <si>
    <t>21,5 ha</t>
  </si>
  <si>
    <t>Dự án khu dân cư huyện lỵ Trung tâm huyện Kon Plông</t>
  </si>
  <si>
    <t>1,5 ha</t>
  </si>
  <si>
    <t>Đầu tư xây dựng kết cấu hạ tầng thôn 6, xã Kon Đào, huyện Đăk Tô</t>
  </si>
  <si>
    <t>2,6 ha</t>
  </si>
  <si>
    <t>539-10/06/2014</t>
  </si>
  <si>
    <t>Dự án Khu dân cư khu vực phía tây Hạt kiểm lâm, thôn 1, thị trấn Sa Thầy</t>
  </si>
  <si>
    <t>8.880 m2</t>
  </si>
  <si>
    <t>981-30/09/2014</t>
  </si>
  <si>
    <t>Không tổ chức đấu giá, dùng để giao đất cho các hộ tái định cư</t>
  </si>
  <si>
    <t>4,34 ha</t>
  </si>
  <si>
    <t xml:space="preserve">Dự án đầu tư cơ sở hạ tầng phía Nam thị trấn Đăk Tô </t>
  </si>
  <si>
    <t>25 ha</t>
  </si>
  <si>
    <t>Dự án xây dựng các tuyến đường nội bộ phân chia lô đất theo từng điểm dân cư xã Đắk Mar, huyện Đăk Hà phục vụ cho xây dựng nông thôn mới</t>
  </si>
  <si>
    <t>Dự án xây dựng điểm dân cư tiếp giáp với điểm cao 601 xã Đăk Mar, Huyện Đăk Hà</t>
  </si>
  <si>
    <t>1 ha</t>
  </si>
  <si>
    <t xml:space="preserve">Dự án đầu tư cơ sở hạ tầng khu dân cư trung tâm huyện Kon Plông </t>
  </si>
  <si>
    <t>1,11 ha</t>
  </si>
  <si>
    <t>Dự án đầu tư xây dựng cơ sở hạ tầng khai thác quỹ đất, mở rộng không gian đô thị trung tâm phường Ngô Mây, thành phố Kon Tum</t>
  </si>
  <si>
    <t>Trung tâm phát triển quỹ đất tỉnh</t>
  </si>
  <si>
    <t>4,74 ha</t>
  </si>
  <si>
    <t>Dự án đầu tư cơ sở hạ tầng, đấu giá quyền sử dụng đất Trung tâm đăng kiểm 82.01.S, đường Huỳnh Thúc Kháng, thành phố Kon Tum</t>
  </si>
  <si>
    <t>0,52 ha</t>
  </si>
  <si>
    <t>Dự án phát triển quỹ đất tại phường Trường Chinh, thành phố Kon Tum</t>
  </si>
  <si>
    <t>UBND Thành phố Kon Tum</t>
  </si>
  <si>
    <t>51 ha</t>
  </si>
  <si>
    <t>Đầu tư cơ sở hạ tầng kết hợp phát triển quỹ đất tạo vốn dọc kè chống sạt lở sông ĐăkBla (đoạn từ phường Quyết Thắng - Cầu sắt xã  Vinh Quang)</t>
  </si>
  <si>
    <t>140,5 ha</t>
  </si>
  <si>
    <t>Dự án đầu tư hạ tầng để phát triển quỹ đất tại Khu đô thị Tây Bờ Y - Khu kinh tế cửa khẩu quốc tế Bờ Y</t>
  </si>
  <si>
    <t>30 ha</t>
  </si>
  <si>
    <t>(2); Tạm dừng, không hiệu quả</t>
  </si>
  <si>
    <t>Dự án Đầu tư hạ tầng để phát triển quỹ đất tại Khu trung tâm hành chính - Khu kinh tế cửa khẩu quốc tế Bờ Y</t>
  </si>
  <si>
    <t>7,2 ha</t>
  </si>
  <si>
    <t>1,2938 ha</t>
  </si>
  <si>
    <t xml:space="preserve">Dự án Khu vực đất tại tổ dân phố 10 </t>
  </si>
  <si>
    <t>3,0308 ha</t>
  </si>
  <si>
    <t>Dự án Khu vực thôn 2, xã Đăk Mar (Hai bên đường quốc lộ 14)</t>
  </si>
  <si>
    <t>Dự án đất công ty cà phê 734 đoạn nối tiếp sân phơi (đường đi thôn Kon Gung, xã Đăk Mar).</t>
  </si>
  <si>
    <t>Dự án Khu vực đất tại tổ dân phố 12 (khu đất lúa nước đã chuyển sang cây hàng năm của công ty TNHH MTV 704) bố trí đất cho hộ nghèo và hộ có thu nhập thấp</t>
  </si>
  <si>
    <t>Dự án Khu vực đất tại tổ dân phố 7 (khu vực sát với sân phơi ông Phạm Hồng Lợi).</t>
  </si>
  <si>
    <t>ĐVT:Triệu đồng</t>
  </si>
  <si>
    <t>DỰ PHÒNG</t>
  </si>
  <si>
    <t>Dự án</t>
  </si>
  <si>
    <t>Dự kiến mức vốn nay trong giai đoạn 2016 - 2020</t>
  </si>
  <si>
    <t>Trong đó Năm 2017</t>
  </si>
  <si>
    <t>Tính theo USD</t>
  </si>
  <si>
    <t>Tính theo triệu VNĐ</t>
  </si>
  <si>
    <t>Vay lại đầu tư các dự án ODA theo quy định của Trung ương</t>
  </si>
  <si>
    <t>Phát triển khu vực biên giới- Tiểu dự án tỉnh Kon Tum</t>
  </si>
  <si>
    <t>Tỷ giá 1USD = 22.450 VN đồng</t>
  </si>
  <si>
    <t>Tổng số vốn NSĐP vay</t>
  </si>
  <si>
    <t>Dự kiến nguồn thu từ các dự án/ hoạt động</t>
  </si>
  <si>
    <t>Trđó:NSĐP</t>
  </si>
  <si>
    <t>Dự phòng</t>
  </si>
  <si>
    <t>1347-01/12/10</t>
  </si>
  <si>
    <t>235-31/10/08</t>
  </si>
  <si>
    <t>532-14/6/2011</t>
  </si>
  <si>
    <t>2018-</t>
  </si>
  <si>
    <t>Phân cấp đầu tư các xã biên giới (lồng ghép thực hiện Chương trình MTQG xây dựng nông thôn mới)</t>
  </si>
  <si>
    <t>Phân cấp thực hiện Quyết định 755/QĐ-TTg</t>
  </si>
  <si>
    <t>Phân cấp đầu tư các xã trọng điểm đặc biệt khó khăn (lồng ghép thực hiện Chương trình MTQG xây dựng nông thôn mới)</t>
  </si>
  <si>
    <t>Phân cấp đầu tư các công trình giáo dục (lồng ghép thực hiện Chương trình MTQG xây dựng nông thôn mới)</t>
  </si>
  <si>
    <t>Đơn vị</t>
  </si>
  <si>
    <t>Tổng</t>
  </si>
  <si>
    <t>Trong đó</t>
  </si>
  <si>
    <t>Nguồn thu tiền sử dụng đất trong cân đối</t>
  </si>
  <si>
    <t>Phân cấp đầu tư các công trình giáo dục</t>
  </si>
  <si>
    <t>Phân cấp đầu tư các xã biên giới</t>
  </si>
  <si>
    <t>Phân cấp đầu tư thực hiện Quyết định 755/QĐ-TTg</t>
  </si>
  <si>
    <t>Phân cấp đầu tư các xã trọng điểm ĐBKK</t>
  </si>
  <si>
    <t>Phân cấp đầu tư các dự án cấp bách khác</t>
  </si>
  <si>
    <t>Nguồn cân đối NSĐP theo tiêu chí quy định tại Quyết định số 40/2015/QĐ-TTg</t>
  </si>
  <si>
    <t>Nguồn thu XSKT</t>
  </si>
  <si>
    <t>Phân cấp đầu tư vùng kinbh tế động lực (1)</t>
  </si>
  <si>
    <t>Phân cấp đầu tư các công trình giáo dục (lồng ghép thực hiện CT MTQG xây dựng NTM)</t>
  </si>
  <si>
    <t xml:space="preserve">Dự phòng </t>
  </si>
  <si>
    <t>Phân bổ thực hiện</t>
  </si>
  <si>
    <t>Vốn đầu tư trong cân đối NSĐP</t>
  </si>
  <si>
    <t>KẾ HOẠCH VỐN ĐẦU TƯ CÔNG TRUNG HẠN GIAI ĐOẠN 2016 - 2020 - NGUỒN THU ĐỂ LẠI CHƯA ĐƯA VÀO CÂN ĐỐI NGÂN SÁCH NHÀ NƯỚC</t>
  </si>
  <si>
    <t>KẾ HOẠCH ĐẦU TƯ CÔNG TRUNG HẠN GIAI ĐOẠN 2016 - 2020 - CÁC NGUỒN VỐN VAY</t>
  </si>
  <si>
    <t>Biểu số 05</t>
  </si>
  <si>
    <t xml:space="preserve">Vốn đầu tư cân đối NSĐP theo tiêu chí </t>
  </si>
  <si>
    <t>Kế hoạch trung hạn 5 năm 2016-2020</t>
  </si>
  <si>
    <t>Vay tin dụng ưu đãi Chương trình kiên cố hóa kênh mương và đường giao thông nông thôn</t>
  </si>
  <si>
    <t>Phân bổ chi tiết</t>
  </si>
  <si>
    <t>Chi tiết tại Biểu số 05</t>
  </si>
  <si>
    <t>Biểu số 04</t>
  </si>
  <si>
    <t>Tỷ lệ</t>
  </si>
  <si>
    <t>Phân cấp đầu tư nhà văn hóa, thể thao huyện</t>
  </si>
  <si>
    <t>1</t>
  </si>
  <si>
    <t>Nâng cấp Đường Bế Văn Đàn</t>
  </si>
  <si>
    <t xml:space="preserve">Mở rộng chợ trung tâm huyện Sa Thầy </t>
  </si>
  <si>
    <t>Dự án khu dân cư thôn 3, thị trấn Sa Thầy, huyện Sa Thầy</t>
  </si>
  <si>
    <t xml:space="preserve">Dự án điểm dân cư thôn 1, thị trấn Sa Thầy </t>
  </si>
  <si>
    <t>Ban QL</t>
  </si>
  <si>
    <t xml:space="preserve">TT Sa Thầy </t>
  </si>
  <si>
    <t>980
30/09/2014</t>
  </si>
  <si>
    <t>1030
29/10/2015</t>
  </si>
  <si>
    <t>236
16/3/2016</t>
  </si>
  <si>
    <t>1713
09/9/2016</t>
  </si>
  <si>
    <t>Phân cấp cân đối NSĐP theo tiêu chí quy định tại Nghị quyết số 24/2015/NQ-HĐND</t>
  </si>
  <si>
    <t>NGUỒN CÂN ĐỐI THEO TIÊU CHI QUY ĐỊNH TẠI QĐ 40/2015/QĐ-TTG</t>
  </si>
  <si>
    <t>Nâng cấp, sửa chữa đường từ trung tâm xã Ya Tăng đi làng Trấp Km2 +152,74 - Km2+936,05</t>
  </si>
  <si>
    <t>1291
31/12/2015</t>
  </si>
  <si>
    <t>- TT Sa Thầy</t>
  </si>
  <si>
    <t>- Xã Sa Nghĩa</t>
  </si>
  <si>
    <t>- Xã Sa Bình</t>
  </si>
  <si>
    <t>- Xã Ya Ly</t>
  </si>
  <si>
    <t>- Xã Ya Tăng</t>
  </si>
  <si>
    <t>- Xã Sa Nhơn</t>
  </si>
  <si>
    <t>- Xã Rờ Kơi</t>
  </si>
  <si>
    <t>- Xã Mô Rai</t>
  </si>
  <si>
    <t>-Xã Hơ Moong</t>
  </si>
  <si>
    <t>UBND TT Sa Thầy</t>
  </si>
  <si>
    <t>UBND Xã Sa Nghĩa</t>
  </si>
  <si>
    <t>UBND Xã Sa Bình</t>
  </si>
  <si>
    <t>UBND Xã Ya Ly</t>
  </si>
  <si>
    <t>UBND Xã Ya Tăng</t>
  </si>
  <si>
    <t>UBND Xã Sa Nhơn</t>
  </si>
  <si>
    <t>UBND Xã Rờ Kơi</t>
  </si>
  <si>
    <t>UBND Xã Mô Rai</t>
  </si>
  <si>
    <t>UBND Xã Hơ Moong</t>
  </si>
  <si>
    <t>Trả nợ vay đầu tư KCH kênh mương, phát triển đường GTNT…</t>
  </si>
  <si>
    <t>Trả nợ trường THCS Rờ Kơi. HM: 08 phòng học</t>
  </si>
  <si>
    <t>Vốn đầu tư Khoa học - Công nghệ</t>
  </si>
  <si>
    <t>Nâng cấp, sửa chữa nhà làm việc, sân bê tông, cổng tường rào Trung tâm BDCT cũ</t>
  </si>
  <si>
    <t>Trường THCS Lý Tự Trọng xã Sa Sơn. Hạng mục 04 phòng chức năng</t>
  </si>
  <si>
    <t>Sân bê tông, vườn hoa hội trường 19/05</t>
  </si>
  <si>
    <t>Cụm Pa nô xã Sa Bình</t>
  </si>
  <si>
    <t>Công trình hoàn thành trước năm 2016</t>
  </si>
  <si>
    <t>Công trình khởi công mới</t>
  </si>
  <si>
    <t>Văn phòng HĐND-UBND</t>
  </si>
  <si>
    <t>Văn phòng Huyện ủy</t>
  </si>
  <si>
    <t>Phòng VH-TT</t>
  </si>
  <si>
    <t>H. Sa Thầy</t>
  </si>
  <si>
    <t>TT Sa Thầy</t>
  </si>
  <si>
    <t>Sa Sơn</t>
  </si>
  <si>
    <t xml:space="preserve">Sa Bình </t>
  </si>
  <si>
    <t>84
27/01/2016</t>
  </si>
  <si>
    <t>1038
30/10/2015</t>
  </si>
  <si>
    <t>1288
31/12/2015</t>
  </si>
  <si>
    <t>1032
29/10/2015</t>
  </si>
  <si>
    <t>Trả nợ Trường Tiểu học Nguyễn Bá Ngọc xã Sa Bình; nhà học 04 phòng</t>
  </si>
  <si>
    <t xml:space="preserve">Trả nợ Đường U Rê thị trấn Sa Thầy </t>
  </si>
  <si>
    <t xml:space="preserve">Trung tâm Văn hóa huyện Sa Thầy </t>
  </si>
  <si>
    <t>Cải tạo, mở rộng nâng cấp trường Mầm non Hoa Hồng thị trấn Sa Thầy</t>
  </si>
  <si>
    <t xml:space="preserve">Vườn hoa cây xanh trước nghĩa trang liệt sỹ huyện Sa Thầy </t>
  </si>
  <si>
    <t>Dự phòng chưa phân bổ giai đoạn 2016-2020</t>
  </si>
  <si>
    <t>Trả nợ Sửa chữa nhà làm việc Huyện ủy, ban Dân vận, nhà khách, nhà ăn, hàng rào, ga ra xe</t>
  </si>
  <si>
    <t>Trả nợ Kho lưu trữ tài liệu Đảng bộ huyện Sa Thầy</t>
  </si>
  <si>
    <t>Bồi thường khu thể thao Sa Sơn</t>
  </si>
  <si>
    <t xml:space="preserve">Đường dân sinh vào khu sản xuất làng KLeng </t>
  </si>
  <si>
    <t>805
30/3/2016</t>
  </si>
  <si>
    <t>1587
31/8/2016</t>
  </si>
  <si>
    <t>Khu sinh hoạt văn hóa cộng đồng huyện Sa Thầy</t>
  </si>
  <si>
    <t>Xây dựng chợ đầu mối huyện Sa Thầy</t>
  </si>
  <si>
    <t>Còn 01 lô chưa đấu xong</t>
  </si>
  <si>
    <t>1574 
09/10/2013</t>
  </si>
  <si>
    <t>670
01/07/2014</t>
  </si>
  <si>
    <t>Năm 2017 tập trung bố trí trả nợ, không bố trí vốn KHCN</t>
  </si>
  <si>
    <t>V.</t>
  </si>
  <si>
    <t>Trụ sở HĐND-UBND Sa Sơn</t>
  </si>
  <si>
    <t>Trụ sở HĐND-UBND Sa Nhơn</t>
  </si>
  <si>
    <t>Trả nợ Đường Cù Chính Lan</t>
  </si>
  <si>
    <t>Trả nợ Trung tâm văn hóa xã Sa Sơn</t>
  </si>
  <si>
    <t>Công tình khởi công mới</t>
  </si>
  <si>
    <t>Xây dựng một số tuyến đường nội thị trấn Sa Thầy</t>
  </si>
  <si>
    <t>DỰ PHÒNG NGÂN SÁCH HUYỆN</t>
  </si>
  <si>
    <t>Khắc phục sửa chữa cầu tràn làng Lung, xã Ya Xiêr</t>
  </si>
  <si>
    <t>Nạo vét khắc phục, sửa chữa cống, cầu dân sinh làng Kà Đừ</t>
  </si>
  <si>
    <t>Sửa chữa nhà Rông văn hóa huyện Sa Thầy</t>
  </si>
  <si>
    <t>Gia cố móng trụ cầu và mái taluy đường hai đầu cầu thôn Hòa Bình, xã Sa Nghĩa</t>
  </si>
  <si>
    <t xml:space="preserve">Khắc phục, sửa chữa đường tràn đi khu sản xuất làng O xã Ya Xiêr </t>
  </si>
  <si>
    <t>1672
17/10/2011</t>
  </si>
  <si>
    <t>1679 
19/10/2011</t>
  </si>
  <si>
    <t>976
11/5/2016</t>
  </si>
  <si>
    <t>1821
12/9/2016</t>
  </si>
  <si>
    <t>2219
27/9/2016</t>
  </si>
  <si>
    <t>NGUỒN KẾT DƯ NGÂN SÁCH HUYỆN</t>
  </si>
  <si>
    <t>Trả nợ Trường THCS số 2</t>
  </si>
  <si>
    <t>Trả nợ XD nhà văn hóa Sa Nghĩa</t>
  </si>
  <si>
    <t>Trả nợ Sửa chữa cầu treo làng Grập</t>
  </si>
  <si>
    <t>Trả nợ Ứng dụng công nghệ lọc nước đa năng Composite cấp nước sinh hoạt trường THCS Trần Hưng Đạo xã Ya tăng</t>
  </si>
  <si>
    <t>Đường điện chiếu sáng công lộ đường Hàm Nghi và Phan Bội Châu</t>
  </si>
  <si>
    <t>Trung tâm văn hóa huyện Sa Thầy</t>
  </si>
  <si>
    <t>Sửa chữa trụ sở làm việc phòng TC-KH Sa Thầy</t>
  </si>
  <si>
    <t>Thư viện huyện Sa Thầy ( hạng mục: Sửa chữa hàng rào, sân bê tông)</t>
  </si>
  <si>
    <t>Sửa chữa trạm truyền thanh xã Ya Tăng</t>
  </si>
  <si>
    <t xml:space="preserve">Một số tuyến đường chính vào khu sản xuất xã Sa Nhơn </t>
  </si>
  <si>
    <t>Bồi thường GPMB Thủy lợi làng Lung</t>
  </si>
  <si>
    <t>1293
31/12/2015</t>
  </si>
  <si>
    <t xml:space="preserve">1282
30/12/2015 
</t>
  </si>
  <si>
    <t>99
01/02/2016</t>
  </si>
  <si>
    <t>787
30/3/2016</t>
  </si>
  <si>
    <t>Văn phòng UBND</t>
  </si>
  <si>
    <t>TT VH-TT</t>
  </si>
  <si>
    <t>Phòng TC-KH</t>
  </si>
  <si>
    <t>Đài TTTH</t>
  </si>
  <si>
    <t>1.</t>
  </si>
  <si>
    <t>2.</t>
  </si>
  <si>
    <t>II.</t>
  </si>
  <si>
    <t>III.</t>
  </si>
  <si>
    <t>IV.</t>
  </si>
  <si>
    <t>Tổng cộng</t>
  </si>
  <si>
    <t>Tỉnh giao 5 năm 6.120 triệu (bao gồm dự phòng 10%)</t>
  </si>
  <si>
    <t>Đối ứng NS địa phương để thực hiện Chương trình TMTQG giảm nghèo (CT 135) giai đoạn 2018-2020 cho các công trình giáo dục</t>
  </si>
  <si>
    <t>Cân đối để thực hiện công trình</t>
  </si>
  <si>
    <t>696
28/6/2016</t>
  </si>
  <si>
    <t>Bao gồm 425 triệu nguồn Kết dư NS huyện</t>
  </si>
  <si>
    <t>Vốn NS tỉnh năm 2016 bố trí 3.000 triệu</t>
  </si>
  <si>
    <t>Bao gồm nguồn thu SD đất huyện 900 triệu</t>
  </si>
  <si>
    <t>Bao gồm 300 triệu nguồn thu sử dụng đất</t>
  </si>
  <si>
    <t>Xây dựng đường Trần Phú; Hạng mục: Nâng cấp hoàn thiện mặt đường</t>
  </si>
  <si>
    <t>Bao gồm 1.440 triệu nguồn thu sử dụng đất</t>
  </si>
  <si>
    <t>Bố trí cân đối thực hiện công trình</t>
  </si>
  <si>
    <t>Đối ứng thực hiện Chương trình 135 năm 2016</t>
  </si>
  <si>
    <t>Đối ứng NS địa phương thực hiện công trình</t>
  </si>
  <si>
    <t>Bao gồm 1.820 triệu nguồn thu sử dụng đất</t>
  </si>
  <si>
    <t>2</t>
  </si>
  <si>
    <t>3</t>
  </si>
  <si>
    <t>4</t>
  </si>
  <si>
    <t>42.000m2</t>
  </si>
  <si>
    <t>919-23/8/2016</t>
  </si>
  <si>
    <t>VP Huyện ủy</t>
  </si>
  <si>
    <t xml:space="preserve">Sa Sơn </t>
  </si>
  <si>
    <t>Rờ Kơi</t>
  </si>
  <si>
    <t>Sa Bình</t>
  </si>
  <si>
    <t>Phân cấp hỗ trợ, bổ sung khác</t>
  </si>
  <si>
    <t>Bố trí cân đối nguồn thu SD đất 790 triệu thực hiện công trình</t>
  </si>
  <si>
    <t>Tên công trình</t>
  </si>
  <si>
    <t>Nợ đến 11/12/2016</t>
  </si>
  <si>
    <t>Đường Cù Chính Lan</t>
  </si>
  <si>
    <t>5</t>
  </si>
  <si>
    <t>CT nghiệm thu ưu tiên bố trí đủ vốn trong năm 2016</t>
  </si>
  <si>
    <t>Nợ đọng</t>
  </si>
  <si>
    <t>Nguồn vốn có thể xử lý nợ</t>
  </si>
  <si>
    <t>Nguồn thu sử dụng đất</t>
  </si>
  <si>
    <t xml:space="preserve">Nguồn dự phòng NS huyện </t>
  </si>
  <si>
    <t>Chưa tính CP kiểm toán, QT</t>
  </si>
  <si>
    <t>Số có thể sử dụng trả nợ</t>
  </si>
  <si>
    <t>Sau khi trừ tạm ứng</t>
  </si>
  <si>
    <t>Vốn cân đối bổ sung hỗ trợ khác</t>
  </si>
  <si>
    <t>Chưa tính bù hụt thu &gt;5,788 tỷ</t>
  </si>
  <si>
    <t>Tên đường</t>
  </si>
  <si>
    <t>Địa chỉ</t>
  </si>
  <si>
    <t>Dài, rộng</t>
  </si>
  <si>
    <t>Tổng mức (triệu đồng)</t>
  </si>
  <si>
    <t>Đào Duy Từ (đoạn từ Hùng Vương đi Lê Duẩn)</t>
  </si>
  <si>
    <t>Thôn 2</t>
  </si>
  <si>
    <t>L=220m</t>
  </si>
  <si>
    <t>Thôn 3</t>
  </si>
  <si>
    <t>L=200m</t>
  </si>
  <si>
    <t>Bn=4,0m</t>
  </si>
  <si>
    <t>Hẻm Lê Hồng Phong (đoạn từ nhà bà Phạm Thị Thành đến nhà bà Nguyễn Thị Hương)</t>
  </si>
  <si>
    <t>L=230m</t>
  </si>
  <si>
    <t xml:space="preserve">Ngõ 97 Trần Hưng Đạo </t>
  </si>
  <si>
    <t>Ngõ 50 Lê Hồng Phong</t>
  </si>
  <si>
    <t>Thôn 4</t>
  </si>
  <si>
    <t>Bn=5,0m</t>
  </si>
  <si>
    <t>Ngõ 36 Hàm Nghi</t>
  </si>
  <si>
    <t>L=500m</t>
  </si>
  <si>
    <t>Đường liên thôn (đoạn từ nhà ông Nguyễn Văn Quý thôn 5 đến nhà ông A El làng Chốt)</t>
  </si>
  <si>
    <t>Thôn 5</t>
  </si>
  <si>
    <t>L=800m</t>
  </si>
  <si>
    <t>Đường Đoàn Thị Điểm (đoạn từ Trường Chinh đến Cù Chính Lan)</t>
  </si>
  <si>
    <t>Thôn 1</t>
  </si>
  <si>
    <t>Đường Hoàng Hoa Thám (đoạn từ Hai Bà trưng đến đồi thông thôn 1)</t>
  </si>
  <si>
    <t>Trừ trường NT Thành, bố trí Bế Văn Đàn &gt;2,0 tỷ</t>
  </si>
  <si>
    <t>Vốn thực tế</t>
  </si>
  <si>
    <t>20 tỷ</t>
  </si>
  <si>
    <t>CCL</t>
  </si>
  <si>
    <t>1 trụ sở Sa Nhơn và đường CCL</t>
  </si>
  <si>
    <t>2015-</t>
  </si>
  <si>
    <t>Xin chủ trương HĐND huyện xử lý dứt điểm nợ đọng đường Cù Chính Lan và Trụ sở HĐND-UBND xã Sa Nhơn đã hoàn thành nghiệm thu đưa vào sử dụng trong năm 2016</t>
  </si>
  <si>
    <t>Công trình khởi công mới (cấp bách)</t>
  </si>
  <si>
    <t>3.</t>
  </si>
  <si>
    <t>Công trình chuyển tiếp</t>
  </si>
  <si>
    <t>Bao gồm 1.000 triệu nguồn tăng thu, vượt thu, khác…</t>
  </si>
  <si>
    <t>Bao gồm nguồn thu SD đất 3.290 triệu và nguồn kết dư 4.200 triệu</t>
  </si>
  <si>
    <t>Bao gồm 1.330 triệu vốn phân cấp khác</t>
  </si>
  <si>
    <t>KẾ HOẠCH ĐẦU TƯ CÔNG NĂM 2017 NGUỒN CÂN ĐỐI NGÂN SÁCH ĐỊA PHƯƠNG</t>
  </si>
  <si>
    <t>VI.</t>
  </si>
  <si>
    <t>VII.</t>
  </si>
  <si>
    <t>NGUỒN THU XỔ SỐ KIẾN THIẾT</t>
  </si>
  <si>
    <t>THU TỪ CÁC DỰ ÁN KHAI THÁC QUỸ ĐẤT</t>
  </si>
  <si>
    <t>NGUỒN THU TIỀN SỬ DỤNG ĐẤT TRONG CÂN ĐỐI</t>
  </si>
  <si>
    <t>Kế hoạch 2016 đã bố trí</t>
  </si>
  <si>
    <t xml:space="preserve">Thu tiền sử dụng đất trong cân đối cho ngân sách huyện </t>
  </si>
  <si>
    <t>Phân cấp thực hiện nhiệm vụ chi đo đạc, cấp giấy chứng nhận quyền sử dụng đất</t>
  </si>
  <si>
    <t xml:space="preserve">Phân cấp đầu tư công trình nhà văn hóa, thể thao huyện </t>
  </si>
  <si>
    <t>Kế hoạch 2017</t>
  </si>
  <si>
    <t>Tăng thu</t>
  </si>
  <si>
    <t>Cân đối</t>
  </si>
  <si>
    <t>Đường đi nghĩa địa thôn 3 cũ (đoạn nhà ông Lại Thế Chinh đến nhà ông Phụng)</t>
  </si>
  <si>
    <t xml:space="preserve">Đến </t>
  </si>
  <si>
    <t>2011-</t>
  </si>
  <si>
    <t>Bao gồm 582 triệu nguồn thu sử dụng đất</t>
  </si>
  <si>
    <t>Đường Bùi Thị Xuân (đoạn từ đường Bế Văn Đàn đến đường nhựa hiện trạng)</t>
  </si>
  <si>
    <t>25
07/01/2011</t>
  </si>
  <si>
    <t>Nâng cấp đường Ng Quyền: Hạng mục mặt đường</t>
  </si>
  <si>
    <t>Ngõ đường Trần Hưng Đạo (đoạn từ nhà bà Lê Thị Hoàng Ly đến nhà ông Phạm Đức Đạt)</t>
  </si>
  <si>
    <t>Ngõ 27 Phan Bội  Châu</t>
  </si>
  <si>
    <t>Đường Hàm Nghi nối dài (đoạn từ Hội trường thôn đến nhà ông Nguyễn Văn Hương)</t>
  </si>
  <si>
    <t>Ghi chú: (1) và (2) Bao gồm dự phòng 10%</t>
  </si>
  <si>
    <t>2010-</t>
  </si>
  <si>
    <t>802
05/8/2010</t>
  </si>
  <si>
    <t>BỐ TRÍ TRẢ NỢ, CHUYỂN TIẾP, KHỞI CÔNG MỚI CÁC TỪ NGUỒN VƯỢT THU, KẾT DƯ, DỰ PHÒNG, KHÁC...)</t>
  </si>
  <si>
    <t>Dự án nghiệm thu hoàn thành trước 31/12/2016</t>
  </si>
  <si>
    <t>Công tình khởi công mới khi cân đối được vốn đầu tư</t>
  </si>
  <si>
    <t>Sa Nhơn</t>
  </si>
  <si>
    <t>Bố trí trả nợ, chuyển tiếp, khởi công mới các từ nguồn kết dư, dự phòng, khác, vượt thu...</t>
  </si>
  <si>
    <t>2011</t>
  </si>
  <si>
    <t>2012</t>
  </si>
  <si>
    <t>2013</t>
  </si>
  <si>
    <t>2014</t>
  </si>
  <si>
    <t>2015</t>
  </si>
  <si>
    <t>Nguồn vốn vay KCHKM</t>
  </si>
  <si>
    <t>Dự toán</t>
  </si>
  <si>
    <t>Thực hiện</t>
  </si>
  <si>
    <t>Trong đó: năm</t>
  </si>
  <si>
    <t>Trả nợ</t>
  </si>
  <si>
    <t>Vốn đầu tư cân đối NSĐP theo tiêu chí</t>
  </si>
  <si>
    <t>Thu tiền sử dụng đất</t>
  </si>
  <si>
    <t>Thu xổ số kiến thiết</t>
  </si>
  <si>
    <t>Tỉnh giao</t>
  </si>
  <si>
    <t>Huyện giao</t>
  </si>
  <si>
    <t>Khi có nguồn UBND huyện phân chi tiết công trình cụ thể</t>
  </si>
  <si>
    <t>TỔNG CÁC NGUỒN VỐN ĐẦU TƯ CÔNG NĂM 2017 HUYỆN SA THẦY</t>
  </si>
  <si>
    <t>Kế hoạch trung hạn giai đoạn 2016-2020</t>
  </si>
  <si>
    <t>Kế hoạch trung hạn 2016-2020</t>
  </si>
  <si>
    <t>HUYỆN SA THẦY</t>
  </si>
  <si>
    <t>Phân cấp cân đối theo tiêu chí quy định tại NQ 24/2014/NQ-HĐND</t>
  </si>
  <si>
    <t>TỔNG HỢP VỐN PHÂN CẤP CỦA TỈNH CHO HUYỆN NĂM 2017</t>
  </si>
  <si>
    <t>1084
30/10/2015</t>
  </si>
  <si>
    <t>Ya Tăng</t>
  </si>
  <si>
    <t>1081
30/10/2015</t>
  </si>
  <si>
    <t>1080
30/10/2015</t>
  </si>
  <si>
    <t>1082
30/10/2015</t>
  </si>
  <si>
    <t>506
12/5/2016</t>
  </si>
  <si>
    <t>1291
28/10/2016</t>
  </si>
  <si>
    <t>1289
28/10/2016</t>
  </si>
  <si>
    <t>814
31/3/2016</t>
  </si>
  <si>
    <t>3377
18/11/2016</t>
  </si>
  <si>
    <t>3381
22/11/2016</t>
  </si>
  <si>
    <t>Sa Nghĩa</t>
  </si>
  <si>
    <t>Ya Xiêr</t>
  </si>
  <si>
    <t>Cân đối hoàn thiện công trình</t>
  </si>
  <si>
    <t xml:space="preserve">Kèm theo Quyết định số: 3461/QĐ-UBND ngày  21 tháng 12 năm 2016 của Ủy ban nhân dân huyện Sa Thầy </t>
  </si>
  <si>
    <t xml:space="preserve">Kèm theo Tờ trình số 23/TTr-PTCKH ngày  21 tháng 12 năm 2016 của Phòng Tài chính - Kế hoạch huyện Sa Thầy </t>
  </si>
  <si>
    <t xml:space="preserve">Kèm theo Nghị quyết định số: 49/2016/NQ-HĐND ngày  20 tháng 12 năm 2016 của Hội đồng nhân dân huyện Sa Thầy </t>
  </si>
  <si>
    <t>Biểu số 01</t>
  </si>
</sst>
</file>

<file path=xl/styles.xml><?xml version="1.0" encoding="utf-8"?>
<styleSheet xmlns="http://schemas.openxmlformats.org/spreadsheetml/2006/main">
  <numFmts count="14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_);_(* \(#,##0\);_(* \-??_);_(@_)"/>
    <numFmt numFmtId="166" formatCode="_(* #,##0_);_(* \(#,##0\);_(* &quot;-&quot;??_);_(@_)"/>
    <numFmt numFmtId="167" formatCode="\\#,##0.00;[Red]&quot;\\\\\\-&quot;#,##0.00"/>
    <numFmt numFmtId="168" formatCode="\\#,##0;[Red]&quot;\\-&quot;#,##0"/>
    <numFmt numFmtId="169" formatCode="&quot;\&quot;#,##0;[Red]&quot;\&quot;&quot;\&quot;\-#,##0"/>
    <numFmt numFmtId="170" formatCode="&quot;\&quot;#,##0.00;[Red]&quot;\&quot;&quot;\&quot;&quot;\&quot;&quot;\&quot;&quot;\&quot;&quot;\&quot;\-#,##0.00"/>
    <numFmt numFmtId="171" formatCode="_ * #,##0.00_ ;_ * \-#,##0.00_ ;_ * &quot;-&quot;??_ ;_ @_ "/>
    <numFmt numFmtId="172" formatCode="_-* #,##0_-;\-* #,##0_-;_-* &quot;-&quot;_-;_-@_-"/>
    <numFmt numFmtId="173" formatCode="_-* #,##0.00_-;\-* #,##0.00_-;_-* \-??_-;_-@_-"/>
    <numFmt numFmtId="174" formatCode="\$#,##0_);[Red]&quot;($&quot;#,##0\)"/>
    <numFmt numFmtId="175" formatCode="\$#,##0\ ;&quot;($&quot;#,##0\)"/>
    <numFmt numFmtId="176" formatCode="_-* #,##0\ &quot;$&quot;_-;\-* #,##0\ &quot;$&quot;_-;_-* &quot;-&quot;\ &quot;$&quot;_-;_-@_-"/>
    <numFmt numFmtId="177" formatCode="_-* #,##0\ &quot;F&quot;_-;\-* #,##0\ &quot;F&quot;_-;_-* &quot;-&quot;\ &quot;F&quot;_-;_-@_-"/>
    <numFmt numFmtId="178" formatCode="_-&quot;$&quot;* #,##0_-;\-&quot;$&quot;* #,##0_-;_-&quot;$&quot;* &quot;-&quot;_-;_-@_-"/>
    <numFmt numFmtId="179" formatCode="_-&quot;ñ&quot;* #,##0_-;\-&quot;ñ&quot;* #,##0_-;_-&quot;ñ&quot;* &quot;-&quot;_-;_-@_-"/>
    <numFmt numFmtId="180" formatCode="_-* #,##0.00_-;\-* #,##0.00_-;_-* &quot;-&quot;??_-;_-@_-"/>
    <numFmt numFmtId="181" formatCode="_-* #,##0.00\ _V_N_D_-;\-* #,##0.00\ _V_N_D_-;_-* &quot;-&quot;??\ _V_N_D_-;_-@_-"/>
    <numFmt numFmtId="182" formatCode="_-* #,##0.00\ _F_-;\-* #,##0.00\ _F_-;_-* &quot;-&quot;??\ _F_-;_-@_-"/>
    <numFmt numFmtId="183" formatCode="_-* #,##0.00\ _ñ_-;\-* #,##0.00\ _ñ_-;_-* &quot;-&quot;??\ _ñ_-;_-@_-"/>
    <numFmt numFmtId="184" formatCode="_-* #,##0.00000000_-;\-* #,##0.00000000_-;_-* &quot;-&quot;??_-;_-@_-"/>
    <numFmt numFmtId="185" formatCode="_(&quot;$&quot;\ * #,##0_);_(&quot;$&quot;\ * \(#,##0\);_(&quot;$&quot;\ * &quot;-&quot;_);_(@_)"/>
    <numFmt numFmtId="186" formatCode="_-* #,##0\ &quot;ñ&quot;_-;\-* #,##0\ &quot;ñ&quot;_-;_-* &quot;-&quot;\ &quot;ñ&quot;_-;_-@_-"/>
    <numFmt numFmtId="187" formatCode="_ * #,##0_ ;_ * \-#,##0_ ;_ * &quot;-&quot;_ ;_ @_ "/>
    <numFmt numFmtId="188" formatCode="_-* #,##0\ _V_N_D_-;\-* #,##0\ _V_N_D_-;_-* &quot;-&quot;\ _V_N_D_-;_-@_-"/>
    <numFmt numFmtId="189" formatCode="_-* #,##0\ _F_-;\-* #,##0\ _F_-;_-* &quot;-&quot;\ _F_-;_-@_-"/>
    <numFmt numFmtId="190" formatCode="_-* #,##0\ _$_-;\-* #,##0\ _$_-;_-* &quot;-&quot;\ _$_-;_-@_-"/>
    <numFmt numFmtId="191" formatCode="_-* #,##0\ _ñ_-;\-* #,##0\ _ñ_-;_-* &quot;-&quot;\ _ñ_-;_-@_-"/>
    <numFmt numFmtId="192" formatCode="&quot;£&quot;#,##0;\-&quot;£&quot;#,##0"/>
    <numFmt numFmtId="193" formatCode="_-\$* #,##0_-;&quot;-$&quot;* #,##0_-;_-\$* \-_-;_-@_-"/>
    <numFmt numFmtId="194" formatCode="_-* #,##0\ _F_-;\-* #,##0\ _F_-;_-* &quot;- &quot;_F_-;_-@_-"/>
    <numFmt numFmtId="195" formatCode="\£###,0\.00;[Red]&quot;-£&quot;###,0\.00"/>
    <numFmt numFmtId="196" formatCode="&quot;\&quot;#,##0;[Red]&quot;\&quot;\-#,##0"/>
    <numFmt numFmtId="197" formatCode="_ \\* #,##0_ ;_ \\* \-#,##0_ ;_ \\* \-_ ;_ @_ "/>
    <numFmt numFmtId="198" formatCode="_ \\* #,##0.00_ ;_ \\* \-#,##0.00_ ;_ \\* \-??_ ;_ @_ "/>
    <numFmt numFmtId="199" formatCode="_ &quot;\&quot;* #,##0.00_ ;_ &quot;\&quot;* \-#,##0.00_ ;_ &quot;\&quot;* &quot;-&quot;??_ ;_ @_ "/>
    <numFmt numFmtId="200" formatCode="_ * #,##0_ ;_ * \-#,##0_ ;_ * \-_ ;_ @_ "/>
    <numFmt numFmtId="201" formatCode="_ * #,##0.00_ ;_ * \-#,##0.00_ ;_ * \-??_ ;_ @_ "/>
    <numFmt numFmtId="202" formatCode="\$#,##0_);&quot;($&quot;#,##0\)"/>
    <numFmt numFmtId="203" formatCode="#,##0.0_);\(#,##0.0\)"/>
    <numFmt numFmtId="204" formatCode="_(* #,##0.0000_);_(* \(#,##0.0000\);_(* \-??_);_(@_)"/>
    <numFmt numFmtId="205" formatCode="0.0%;[Red]\(0.0%\)"/>
    <numFmt numFmtId="206" formatCode="_ * #,##0.00_)\£_ ;_ * \(#,##0.00&quot;)£&quot;_ ;_ * \-??_)\£_ ;_ @_ "/>
    <numFmt numFmtId="207" formatCode="_-\$* #,##0.00_-;&quot;-$&quot;* #,##0.00_-;_-\$* \-??_-;_-@_-"/>
    <numFmt numFmtId="208" formatCode="0.0%;\(0.0%\)"/>
    <numFmt numFmtId="209" formatCode="##,###.##"/>
    <numFmt numFmtId="210" formatCode="_-* #,##0.00\ &quot;F&quot;_-;\-* #,##0.00\ &quot;F&quot;_-;_-* &quot;-&quot;??\ &quot;F&quot;_-;_-@_-"/>
    <numFmt numFmtId="211" formatCode="#0.##"/>
    <numFmt numFmtId="212" formatCode="0.000_)"/>
    <numFmt numFmtId="213" formatCode="#,##0_)_%;\(#,##0\)_%;"/>
    <numFmt numFmtId="214" formatCode="_(* #,##0_);_(* \(#,##0\);_(* \-_);_(@_)"/>
    <numFmt numFmtId="215" formatCode="_._.* #,##0.0_)_%;_._.* \(#,##0.0\)_%"/>
    <numFmt numFmtId="216" formatCode="#,##0.0_)_%;\(#,##0.0\)_%;\ \ .0_)_%"/>
    <numFmt numFmtId="217" formatCode="_._.* #,##0.00_)_%;_._.* \(#,##0.00\)_%"/>
    <numFmt numFmtId="218" formatCode="#,##0.00_)_%;\(#,##0.00\)_%;\ \ .00_)_%"/>
    <numFmt numFmtId="219" formatCode="_._.* #,##0.000_)_%;_._.* \(#,##0.000\)_%"/>
    <numFmt numFmtId="220" formatCode="#,##0.000_)_%;\(#,##0.000\)_%;\ \ .000_)_%"/>
    <numFmt numFmtId="221" formatCode="_(* #,##0.00_);_(* \(#,##0.00\);_(* \-??_);_(@_)"/>
    <numFmt numFmtId="222" formatCode="_-* #,##0.00\ _V_N_D_-;\-* #,##0.00\ _V_N_D_-;_-* \-??\ _V_N_D_-;_-@_-"/>
    <numFmt numFmtId="223" formatCode="&quot;CHF&quot;\ #,##0;&quot;CHF&quot;\ \-#,##0"/>
    <numFmt numFmtId="224" formatCode="&quot;CHF &quot;#,##0;&quot;CHF -&quot;#,##0"/>
    <numFmt numFmtId="225" formatCode="#,##0;\(#,##0\)"/>
    <numFmt numFmtId="226" formatCode="_._.* \(#,##0\)_%;_._.* #,##0_)_%;_._.* 0_)_%;_._.@_)_%"/>
    <numFmt numFmtId="227" formatCode="_._.&quot;$&quot;* \(#,##0\)_%;_._.&quot;$&quot;* #,##0_)_%;_._.&quot;$&quot;* 0_)_%;_._.@_)_%"/>
    <numFmt numFmtId="228" formatCode="* \(#,##0\);* #,##0_);&quot;-&quot;??_);@"/>
    <numFmt numFmtId="229" formatCode="&quot;£&quot;#,##0;[Red]\-&quot;£&quot;#,##0"/>
    <numFmt numFmtId="230" formatCode="_-* #,##0_-;\-* #,##0_-;_-* \-_-;_-@_-"/>
    <numFmt numFmtId="231" formatCode="00####"/>
    <numFmt numFmtId="232" formatCode="##,##0%"/>
    <numFmt numFmtId="233" formatCode="#,###%"/>
    <numFmt numFmtId="234" formatCode="##.##"/>
    <numFmt numFmtId="235" formatCode="###,###"/>
    <numFmt numFmtId="236" formatCode="###.###"/>
    <numFmt numFmtId="237" formatCode="##,###.####"/>
    <numFmt numFmtId="238" formatCode="&quot;$&quot;* #,##0_)_%;&quot;$&quot;* \(#,##0\)_%;&quot;$&quot;* &quot;-&quot;??_)_%;@_)_%"/>
    <numFmt numFmtId="239" formatCode="_._.&quot;$&quot;* #,##0.0_)_%;_._.&quot;$&quot;* \(#,##0.0\)_%"/>
    <numFmt numFmtId="240" formatCode="&quot;$&quot;* #,##0.0_)_%;&quot;$&quot;* \(#,##0.0\)_%;&quot;$&quot;* \ .0_)_%"/>
    <numFmt numFmtId="241" formatCode="_._.&quot;$&quot;* #,##0.00_)_%;_._.&quot;$&quot;* \(#,##0.00\)_%"/>
    <numFmt numFmtId="242" formatCode="&quot;$&quot;* #,##0.00_)_%;&quot;$&quot;* \(#,##0.00\)_%;&quot;$&quot;* \ .00_)_%"/>
    <numFmt numFmtId="243" formatCode="_._.&quot;$&quot;* #,##0.000_)_%;_._.&quot;$&quot;* \(#,##0.000\)_%"/>
    <numFmt numFmtId="244" formatCode="&quot;$&quot;* #,##0.000_)_%;&quot;$&quot;* \(#,##0.000\)_%;&quot;$&quot;* \ .000_)_%"/>
    <numFmt numFmtId="245" formatCode="_(\$* #,##0.00_);_(\$* \(#,##0.00\);_(\$* \-??_);_(@_)"/>
    <numFmt numFmtId="246" formatCode="\$#,##0\ ;\(\$#,##0\)"/>
    <numFmt numFmtId="247" formatCode="\t0.00%"/>
    <numFmt numFmtId="248" formatCode="##,##0.##"/>
    <numFmt numFmtId="249" formatCode="* #,##0_);* \(#,##0\);&quot;-&quot;??_);@"/>
    <numFmt numFmtId="250" formatCode="?\,???.??__;[Red]&quot;- &quot;?\,???.??__"/>
    <numFmt numFmtId="251" formatCode="&quot;US$&quot;#,##0.00;&quot;(US$&quot;#,##0.00\)"/>
    <numFmt numFmtId="252" formatCode="_-* #,##0\ _D_M_-;\-* #,##0\ _D_M_-;_-* &quot;- &quot;_D_M_-;_-@_-"/>
    <numFmt numFmtId="253" formatCode="_-* #,##0.00\ _D_M_-;\-* #,##0.00\ _D_M_-;_-* \-??\ _D_M_-;_-@_-"/>
    <numFmt numFmtId="254" formatCode="_ * ###,0&quot;.&quot;00_ ;_ * \-###,0&quot;.&quot;00_ ;_ * &quot;-&quot;??_ ;_ @_ "/>
    <numFmt numFmtId="255" formatCode="_-&quot;£&quot;* #,##0_-;\-&quot;£&quot;* #,##0_-;_-&quot;£&quot;* &quot;-&quot;_-;_-@_-"/>
    <numFmt numFmtId="256" formatCode="\t#\ ??/??"/>
    <numFmt numFmtId="257" formatCode="_-[$€]* #,##0.00_-;\-[$€]* #,##0.00_-;_-[$€]* \-??_-;_-@_-"/>
    <numFmt numFmtId="258" formatCode="_ * #,##0.00_)_d_ ;_ * \(#,##0.00\)_d_ ;_ * &quot;-&quot;??_)_d_ ;_ @_ "/>
    <numFmt numFmtId="259" formatCode="#,###"/>
    <numFmt numFmtId="260" formatCode="_ * #,##0_)&quot; $&quot;_ ;_ * \(#,##0&quot;) $&quot;_ ;_ * \-_)&quot; $&quot;_ ;_ @_ "/>
    <numFmt numFmtId="261" formatCode="_ * #,##0_)\ &quot;$&quot;_ ;_ * \(#,##0\)\ &quot;$&quot;_ ;_ * &quot;-&quot;_)\ &quot;$&quot;_ ;_ @_ "/>
    <numFmt numFmtId="262" formatCode="_-* #,##0\ _F_B_-;\-* #,##0\ _F_B_-;_-* &quot;-&quot;\ _F_B_-;_-@_-"/>
    <numFmt numFmtId="263" formatCode="0_)%;\(0\)%"/>
    <numFmt numFmtId="264" formatCode="_._._(* 0_)%;_._.* \(0\)%"/>
    <numFmt numFmtId="265" formatCode="_(0_)%;\(0\)%"/>
    <numFmt numFmtId="266" formatCode="0%_);\(0%\)"/>
    <numFmt numFmtId="267" formatCode="#,##0.000_);\(#,##0.000\)"/>
    <numFmt numFmtId="268" formatCode="_(0.0_)%;\(0.0\)%"/>
    <numFmt numFmtId="269" formatCode="_._._(* 0.0_)%;_._.* \(0.0\)%"/>
    <numFmt numFmtId="270" formatCode="_(0.00_)%;\(0.00\)%"/>
    <numFmt numFmtId="271" formatCode="_._._(* 0.00_)%;_._.* \(0.00\)%"/>
    <numFmt numFmtId="272" formatCode="_(0.000_)%;\(0.000\)%"/>
    <numFmt numFmtId="273" formatCode="_._._(* 0.000_)%;_._.* \(0.000\)%"/>
    <numFmt numFmtId="274" formatCode="&quot;$&quot;\ #,##0;[Red]&quot;$&quot;\ \-#,##0"/>
    <numFmt numFmtId="275" formatCode="_ &quot;$&quot;\ * ###,0&quot;.&quot;00_ ;_ &quot;$&quot;\ * \-###,0&quot;.&quot;00_ ;_ &quot;$&quot;\ * &quot;-&quot;??_ ;_ @_ "/>
    <numFmt numFmtId="276" formatCode="#,##0.00&quot; F&quot;;[Red]\-#,##0.00&quot; F&quot;"/>
    <numFmt numFmtId="277" formatCode="#,##0.00\ &quot;F&quot;;[Red]\-#,##0.00\ &quot;F&quot;"/>
    <numFmt numFmtId="278" formatCode="\£#,##0;[Red]&quot;-£&quot;#,##0"/>
    <numFmt numFmtId="279" formatCode="_-* #,##0.0\ _F_-;\-* #,##0.0\ _F_-;_-* \-??\ _F_-;_-@_-"/>
    <numFmt numFmtId="280" formatCode="0.00000000000E+00;\?"/>
    <numFmt numFmtId="281" formatCode="&quot;VND&quot;#,##0_);&quot;(VND&quot;#,##0\)"/>
    <numFmt numFmtId="282" formatCode="_-* ###,0&quot;.&quot;00\ _F_B_-;\-* ###,0&quot;.&quot;00\ _F_B_-;_-* &quot;-&quot;??\ _F_B_-;_-@_-"/>
    <numFmt numFmtId="283" formatCode="_-* #,##0.0\ _F_-;\-* #,##0.0\ _F_-;_-* &quot;-&quot;??\ _F_-;_-@_-"/>
    <numFmt numFmtId="284" formatCode="#,##0.00\ \ "/>
    <numFmt numFmtId="285" formatCode="\\#,##0;[Red]&quot;-\&quot;#,##0"/>
    <numFmt numFmtId="286" formatCode="&quot;\&quot;#,##0;[Red]\-&quot;\&quot;#,##0"/>
    <numFmt numFmtId="287" formatCode="#,##0&quot; F&quot;;\-#,##0&quot; F&quot;"/>
    <numFmt numFmtId="288" formatCode="#,##0&quot; F&quot;;[Red]\-#,##0&quot; F&quot;"/>
    <numFmt numFmtId="289" formatCode="_-* #,##0&quot; F&quot;_-;\-* #,##0&quot; F&quot;_-;_-* &quot;- F&quot;_-;_-@_-"/>
    <numFmt numFmtId="290" formatCode="_-&quot;$&quot;* #,##0.00_-;\-&quot;$&quot;* #,##0.00_-;_-&quot;$&quot;* &quot;-&quot;??_-;_-@_-"/>
    <numFmt numFmtId="291" formatCode="#,##0.00&quot; F&quot;;\-#,##0.00&quot; F&quot;"/>
    <numFmt numFmtId="292" formatCode="_-* #,##0&quot; DM&quot;_-;\-* #,##0&quot; DM&quot;_-;_-* &quot;- DM&quot;_-;_-@_-"/>
    <numFmt numFmtId="293" formatCode="_-* #,##0.00&quot; DM&quot;_-;\-* #,##0.00&quot; DM&quot;_-;_-* \-??&quot; DM&quot;_-;_-@_-"/>
    <numFmt numFmtId="294" formatCode="_(\$* #,##0_);_(\$* \(#,##0\);_(\$* \-_);_(@_)"/>
    <numFmt numFmtId="295" formatCode="_ &quot;\&quot;* #,##0_ ;_ &quot;\&quot;* \-#,##0_ ;_ &quot;\&quot;* &quot;-&quot;_ ;_ @_ "/>
    <numFmt numFmtId="296" formatCode="#,##0.0"/>
    <numFmt numFmtId="297" formatCode="#,##0.00000"/>
    <numFmt numFmtId="298" formatCode="#,##0.000"/>
    <numFmt numFmtId="299" formatCode="0.000"/>
  </numFmts>
  <fonts count="228">
    <font>
      <sz val="11"/>
      <color theme="1"/>
      <name val="Calibri"/>
      <family val="2"/>
      <scheme val="minor"/>
    </font>
    <font>
      <sz val="11"/>
      <color indexed="8"/>
      <name val="Calibri"/>
      <family val="2"/>
    </font>
    <font>
      <b/>
      <sz val="14"/>
      <color indexed="8"/>
      <name val="Times New Roman"/>
      <family val="1"/>
    </font>
    <font>
      <sz val="14"/>
      <color indexed="8"/>
      <name val="Times New Roman"/>
      <family val="1"/>
    </font>
    <font>
      <i/>
      <sz val="10"/>
      <name val="Arial Narrow"/>
      <family val="2"/>
    </font>
    <font>
      <sz val="10"/>
      <color indexed="8"/>
      <name val="Arial Narrow"/>
      <family val="2"/>
    </font>
    <font>
      <sz val="11"/>
      <color indexed="8"/>
      <name val="Calibri"/>
      <family val="2"/>
    </font>
    <font>
      <sz val="10"/>
      <name val="Arial Narrow"/>
      <family val="2"/>
    </font>
    <font>
      <sz val="10"/>
      <name val="Arial"/>
      <family val="2"/>
    </font>
    <font>
      <b/>
      <sz val="10"/>
      <name val="Arial Narrow"/>
      <family val="2"/>
    </font>
    <font>
      <sz val="10"/>
      <color indexed="10"/>
      <name val="Arial Narrow"/>
      <family val="2"/>
    </font>
    <font>
      <b/>
      <sz val="11"/>
      <color indexed="8"/>
      <name val="Calibri"/>
      <family val="2"/>
    </font>
    <font>
      <i/>
      <sz val="11"/>
      <color indexed="8"/>
      <name val="Calibri"/>
      <family val="2"/>
    </font>
    <font>
      <b/>
      <i/>
      <sz val="10"/>
      <name val="Arial Narrow"/>
      <family val="2"/>
    </font>
    <font>
      <sz val="12"/>
      <name val="Arial Narrow"/>
      <family val="2"/>
    </font>
    <font>
      <sz val="10"/>
      <name val=".VnArial"/>
      <family val="2"/>
    </font>
    <font>
      <sz val="12"/>
      <name val="Arial"/>
      <family val="2"/>
    </font>
    <font>
      <sz val="12"/>
      <name val=".VnTime"/>
      <family val="2"/>
    </font>
    <font>
      <sz val="10"/>
      <color indexed="8"/>
      <name val="MS Sans Serif"/>
      <family val="2"/>
    </font>
    <font>
      <sz val="12"/>
      <name val="돋움체"/>
      <family val="3"/>
      <charset val="129"/>
    </font>
    <font>
      <b/>
      <sz val="10"/>
      <name val="SVNtimes new roman"/>
      <family val="2"/>
    </font>
    <font>
      <sz val="12"/>
      <name val="VNtimes new roman"/>
      <family val="2"/>
    </font>
    <font>
      <sz val="10"/>
      <name val="Mangal"/>
      <family val="2"/>
    </font>
    <font>
      <sz val="10"/>
      <name val=".VnTime"/>
      <family val="2"/>
    </font>
    <font>
      <sz val="10"/>
      <name val="MS Sans Serif"/>
      <family val="2"/>
    </font>
    <font>
      <sz val="10"/>
      <name val="??"/>
      <family val="3"/>
      <charset val="129"/>
    </font>
    <font>
      <sz val="12"/>
      <name val="????"/>
      <family val="1"/>
      <charset val="136"/>
    </font>
    <font>
      <sz val="12"/>
      <name val="???"/>
      <family val="1"/>
      <charset val="129"/>
    </font>
    <font>
      <sz val="12"/>
      <name val="|??¢¥¢¬¨Ï"/>
      <family val="1"/>
      <charset val="129"/>
    </font>
    <font>
      <sz val="14"/>
      <name val="뼻뮝"/>
      <family val="3"/>
      <charset val="129"/>
    </font>
    <font>
      <b/>
      <sz val="12"/>
      <name val="Arial"/>
      <family val="2"/>
    </font>
    <font>
      <sz val="11"/>
      <name val=".vntime"/>
      <family val="2"/>
    </font>
    <font>
      <sz val="10"/>
      <name val="???"/>
      <family val="3"/>
      <charset val="129"/>
    </font>
    <font>
      <sz val="10"/>
      <name val="VNI-Times"/>
    </font>
    <font>
      <sz val="12"/>
      <name val="VNI-Times"/>
    </font>
    <font>
      <sz val="10"/>
      <name val="Helv"/>
      <family val="2"/>
    </font>
    <font>
      <sz val="12"/>
      <name val="VNI-Helve"/>
    </font>
    <font>
      <sz val="13"/>
      <name val=".VnTime"/>
      <family val="2"/>
    </font>
    <font>
      <sz val="12"/>
      <name val="Courier"/>
      <family val="3"/>
    </font>
    <font>
      <sz val="9"/>
      <name val="Arial"/>
      <family val="2"/>
    </font>
    <font>
      <sz val="12"/>
      <name val="바탕체"/>
      <family val="1"/>
      <charset val="129"/>
    </font>
    <font>
      <sz val="11"/>
      <name val="–¾’©"/>
      <family val="1"/>
      <charset val="128"/>
    </font>
    <font>
      <sz val="14"/>
      <name val="VnTime"/>
    </font>
    <font>
      <b/>
      <sz val="10"/>
      <name val=".VnTimeh"/>
      <family val="2"/>
    </font>
    <font>
      <b/>
      <u/>
      <sz val="14"/>
      <color indexed="8"/>
      <name val=".VnBook-AntiquaH"/>
      <family val="2"/>
    </font>
    <font>
      <b/>
      <sz val="12"/>
      <name val=".VnTime"/>
      <family val="2"/>
    </font>
    <font>
      <sz val="12"/>
      <name val=".VnArial Narrow"/>
      <family val="2"/>
    </font>
    <font>
      <sz val="10"/>
      <name val="VnTimes"/>
    </font>
    <font>
      <i/>
      <sz val="12"/>
      <color indexed="8"/>
      <name val=".VnBook-AntiquaH"/>
      <family val="2"/>
    </font>
    <font>
      <sz val="11"/>
      <color indexed="8"/>
      <name val="Arial Narrow"/>
      <family val="2"/>
    </font>
    <font>
      <b/>
      <sz val="12"/>
      <color indexed="8"/>
      <name val=".VnBook-Antiqua"/>
      <family val="2"/>
    </font>
    <font>
      <i/>
      <sz val="12"/>
      <color indexed="8"/>
      <name val=".VnBook-Antiqua"/>
      <family val="2"/>
    </font>
    <font>
      <sz val="14"/>
      <name val=".VnTimeH"/>
      <family val="2"/>
    </font>
    <font>
      <sz val="11"/>
      <color indexed="9"/>
      <name val="Arial Narrow"/>
      <family val="2"/>
    </font>
    <font>
      <sz val="14"/>
      <name val=".VnTime"/>
      <family val="2"/>
    </font>
    <font>
      <sz val="12"/>
      <name val="¹UAAA¼"/>
      <family val="3"/>
      <charset val="129"/>
    </font>
    <font>
      <sz val="12"/>
      <name val="¹ÙÅÁÃ¼"/>
      <charset val="129"/>
    </font>
    <font>
      <sz val="8"/>
      <name val="Times New Roman"/>
      <family val="1"/>
    </font>
    <font>
      <sz val="9"/>
      <name val="Arial MT"/>
    </font>
    <font>
      <sz val="11"/>
      <color indexed="20"/>
      <name val="Arial Narrow"/>
      <family val="2"/>
    </font>
    <font>
      <sz val="12"/>
      <name val="Tms Rmn"/>
    </font>
    <font>
      <sz val="11"/>
      <name val="µ¸¿ò"/>
      <charset val="129"/>
    </font>
    <font>
      <sz val="12"/>
      <name val="System"/>
      <family val="1"/>
      <charset val="129"/>
    </font>
    <font>
      <b/>
      <sz val="11"/>
      <color indexed="52"/>
      <name val="Arial Narrow"/>
      <family val="2"/>
    </font>
    <font>
      <b/>
      <sz val="10"/>
      <name val="Arial"/>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Arial Narrow"/>
      <family val="2"/>
    </font>
    <font>
      <sz val="10"/>
      <name val="VNI-Aptima"/>
    </font>
    <font>
      <b/>
      <sz val="8"/>
      <name val="Arial"/>
      <family val="2"/>
    </font>
    <font>
      <sz val="11"/>
      <name val="Tms Rmn"/>
    </font>
    <font>
      <sz val="11"/>
      <name val="Times New Roman"/>
      <family val="1"/>
    </font>
    <font>
      <u val="singleAccounting"/>
      <sz val="11"/>
      <name val="Times New Roman"/>
      <family val="1"/>
    </font>
    <font>
      <sz val="11"/>
      <color indexed="8"/>
      <name val="Times New Roman"/>
      <family val="2"/>
    </font>
    <font>
      <sz val="10"/>
      <color indexed="8"/>
      <name val="Times New Roman"/>
      <family val="2"/>
    </font>
    <font>
      <sz val="13"/>
      <name val="Times New Roman"/>
      <family val="1"/>
    </font>
    <font>
      <sz val="12"/>
      <name val="Times New Roman"/>
      <family val="1"/>
    </font>
    <font>
      <sz val="12"/>
      <color indexed="8"/>
      <name val="Times New Roman"/>
      <family val="2"/>
    </font>
    <font>
      <sz val="11"/>
      <color indexed="8"/>
      <name val="Arial"/>
      <family val="2"/>
    </font>
    <font>
      <sz val="10"/>
      <name val="Times New Roman"/>
      <family val="1"/>
    </font>
    <font>
      <b/>
      <sz val="16"/>
      <name val="Times New Roman"/>
      <family val="1"/>
    </font>
    <font>
      <sz val="10"/>
      <name val="MS Serif"/>
      <family val="1"/>
    </font>
    <font>
      <sz val="11"/>
      <color indexed="12"/>
      <name val="Times New Roman"/>
      <family val="1"/>
    </font>
    <font>
      <sz val="11"/>
      <name val="VNcentury Gothic"/>
      <family val="2"/>
    </font>
    <font>
      <b/>
      <sz val="15"/>
      <name val="VNcentury Gothic"/>
      <family val="2"/>
    </font>
    <font>
      <sz val="12"/>
      <name val="SVNtimes new roman"/>
      <family val="2"/>
    </font>
    <font>
      <sz val="10"/>
      <name val="SVNtimes new roman"/>
      <family val="2"/>
    </font>
    <font>
      <sz val="10"/>
      <color indexed="8"/>
      <name val="Arial"/>
      <family val="2"/>
    </font>
    <font>
      <sz val="10"/>
      <name val="Arial CE"/>
      <charset val="238"/>
    </font>
    <font>
      <sz val="10"/>
      <color indexed="16"/>
      <name val="MS Serif"/>
      <family val="1"/>
    </font>
    <font>
      <i/>
      <sz val="11"/>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Arial Narrow"/>
      <family val="2"/>
    </font>
    <font>
      <sz val="8"/>
      <name val="Arial"/>
      <family val="2"/>
    </font>
    <font>
      <sz val="10"/>
      <name val=".VnArialH"/>
      <family val="2"/>
    </font>
    <font>
      <b/>
      <sz val="12"/>
      <color indexed="9"/>
      <name val="Tms Rmn"/>
    </font>
    <font>
      <sz val="14"/>
      <color indexed="12"/>
      <name val=".VnArialH"/>
      <family val="2"/>
    </font>
    <font>
      <b/>
      <sz val="15"/>
      <color indexed="56"/>
      <name val="Arial Narrow"/>
      <family val="2"/>
    </font>
    <font>
      <b/>
      <sz val="13"/>
      <color indexed="56"/>
      <name val="Arial Narrow"/>
      <family val="2"/>
    </font>
    <font>
      <b/>
      <sz val="11"/>
      <color indexed="56"/>
      <name val="Arial Narrow"/>
      <family val="2"/>
    </font>
    <font>
      <b/>
      <sz val="18"/>
      <name val="Arial"/>
      <family val="2"/>
    </font>
    <font>
      <b/>
      <sz val="8"/>
      <name val="MS Sans Serif"/>
      <family val="2"/>
    </font>
    <font>
      <b/>
      <sz val="10"/>
      <name val=".VnTime"/>
      <family val="2"/>
    </font>
    <font>
      <b/>
      <sz val="14"/>
      <name val=".VnTimeH"/>
      <family val="2"/>
    </font>
    <font>
      <sz val="12"/>
      <name val="??"/>
      <family val="1"/>
      <charset val="129"/>
    </font>
    <font>
      <sz val="12"/>
      <name val="뼻뮝"/>
      <family val="1"/>
      <charset val="129"/>
    </font>
    <font>
      <sz val="10"/>
      <name val=" "/>
      <family val="1"/>
      <charset val="136"/>
    </font>
    <font>
      <sz val="11"/>
      <color indexed="62"/>
      <name val="Arial Narrow"/>
      <family val="2"/>
    </font>
    <font>
      <u/>
      <sz val="10"/>
      <color indexed="12"/>
      <name val=".VnTime"/>
      <family val="2"/>
    </font>
    <font>
      <u/>
      <sz val="12"/>
      <color indexed="12"/>
      <name val=".VnTime"/>
      <family val="2"/>
    </font>
    <font>
      <u/>
      <sz val="12"/>
      <color indexed="12"/>
      <name val="Arial"/>
      <family val="2"/>
    </font>
    <font>
      <sz val="11"/>
      <color indexed="52"/>
      <name val="Arial Narrow"/>
      <family val="2"/>
    </font>
    <font>
      <i/>
      <sz val="10"/>
      <name val=".VnTime"/>
      <family val="2"/>
    </font>
    <font>
      <b/>
      <sz val="10"/>
      <name val=".VnArial"/>
      <family val="2"/>
    </font>
    <font>
      <sz val="10"/>
      <name val=".VnAvant"/>
      <family val="2"/>
    </font>
    <font>
      <sz val="11"/>
      <color indexed="60"/>
      <name val="Arial Narrow"/>
      <family val="2"/>
    </font>
    <font>
      <sz val="7"/>
      <name val="Small Fonts"/>
      <family val="2"/>
    </font>
    <font>
      <sz val="10"/>
      <name val="Arial"/>
      <family val="2"/>
      <charset val="163"/>
    </font>
    <font>
      <sz val="13"/>
      <name val="Arial"/>
      <family val="2"/>
    </font>
    <font>
      <sz val="11"/>
      <color indexed="8"/>
      <name val="Calibri"/>
      <family val="2"/>
      <charset val="163"/>
    </font>
    <font>
      <sz val="11"/>
      <color indexed="8"/>
      <name val="Helvetica Neue"/>
    </font>
    <font>
      <b/>
      <sz val="11"/>
      <color indexed="63"/>
      <name val="Arial Narrow"/>
      <family val="2"/>
    </font>
    <font>
      <sz val="12"/>
      <color indexed="8"/>
      <name val="Times New Roman"/>
      <family val="1"/>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sz val="12"/>
      <color indexed="12"/>
      <name val="Times New Roman"/>
      <family val="1"/>
    </font>
    <font>
      <sz val="8"/>
      <name val="MS Sans Serif"/>
      <family val="2"/>
    </font>
    <font>
      <b/>
      <sz val="10.5"/>
      <name val=".VnAvantH"/>
      <family val="2"/>
    </font>
    <font>
      <sz val="10"/>
      <name val="3C_Times_T"/>
    </font>
    <font>
      <sz val="11"/>
      <color indexed="18"/>
      <name val="VNI-Times"/>
    </font>
    <font>
      <b/>
      <sz val="8"/>
      <color indexed="8"/>
      <name val="Helv"/>
    </font>
    <font>
      <sz val="12"/>
      <name val="VNTime"/>
    </font>
    <font>
      <sz val="8"/>
      <name val=".VnHelvetIns"/>
      <family val="2"/>
    </font>
    <font>
      <sz val="12"/>
      <color indexed="8"/>
      <name val=".VnTime"/>
      <family val="2"/>
    </font>
    <font>
      <sz val="11"/>
      <name val=".VnAvant"/>
      <family val="2"/>
    </font>
    <font>
      <b/>
      <sz val="13"/>
      <color indexed="8"/>
      <name val=".VnTimeH"/>
      <family val="2"/>
    </font>
    <font>
      <b/>
      <sz val="10"/>
      <color indexed="10"/>
      <name val="Arial"/>
      <family val="2"/>
    </font>
    <font>
      <b/>
      <i/>
      <u/>
      <sz val="12"/>
      <name val=".VnTimeH"/>
      <family val="2"/>
    </font>
    <font>
      <b/>
      <sz val="11"/>
      <name val="Times New Roman"/>
      <family val="1"/>
    </font>
    <font>
      <sz val="9.5"/>
      <name val=".VnBlackH"/>
      <family val="2"/>
    </font>
    <font>
      <b/>
      <sz val="10"/>
      <name val=".VnBahamasBH"/>
      <family val="2"/>
    </font>
    <font>
      <b/>
      <sz val="11"/>
      <name val=".VnArialH"/>
      <family val="2"/>
    </font>
    <font>
      <b/>
      <sz val="18"/>
      <color indexed="56"/>
      <name val="Cambria"/>
      <family val="2"/>
    </font>
    <font>
      <b/>
      <sz val="11"/>
      <name val=".VnTimeh"/>
      <family val="2"/>
    </font>
    <font>
      <b/>
      <sz val="10"/>
      <name val=".VnTimeH"/>
      <family val="2"/>
      <charset val="163"/>
    </font>
    <font>
      <b/>
      <sz val="10"/>
      <name val=".VnArialH"/>
      <family val="2"/>
    </font>
    <font>
      <b/>
      <sz val="11"/>
      <color indexed="8"/>
      <name val="Arial Narrow"/>
      <family val="2"/>
    </font>
    <font>
      <sz val="10"/>
      <name val="VNtimes new roman"/>
      <family val="2"/>
    </font>
    <font>
      <sz val="14"/>
      <name val="VnTime"/>
      <family val="2"/>
    </font>
    <font>
      <sz val="8"/>
      <name val=".VnTime"/>
      <family val="2"/>
    </font>
    <font>
      <b/>
      <sz val="8"/>
      <name val="VN Helvetica"/>
    </font>
    <font>
      <b/>
      <sz val="10"/>
      <name val="VN AvantGBook"/>
    </font>
    <font>
      <b/>
      <sz val="16"/>
      <name val=".VnTime"/>
      <family val="2"/>
    </font>
    <font>
      <sz val="9"/>
      <name val=".VnTime"/>
      <family val="2"/>
    </font>
    <font>
      <sz val="11"/>
      <color indexed="10"/>
      <name val="Arial Narrow"/>
      <family val="2"/>
    </font>
    <font>
      <b/>
      <i/>
      <sz val="12"/>
      <name val=".VnTime"/>
      <family val="2"/>
    </font>
    <font>
      <sz val="14"/>
      <name val=".VnArial"/>
      <family val="2"/>
    </font>
    <font>
      <sz val="16"/>
      <name val="AngsanaUPC"/>
      <family val="3"/>
    </font>
    <font>
      <sz val="10"/>
      <name val="명조"/>
      <family val="3"/>
      <charset val="129"/>
    </font>
    <font>
      <sz val="11"/>
      <name val="ＭＳ 明朝"/>
      <family val="1"/>
      <charset val="128"/>
    </font>
    <font>
      <vertAlign val="superscript"/>
      <sz val="10"/>
      <name val="Arial Narrow"/>
      <family val="2"/>
    </font>
    <font>
      <b/>
      <sz val="13"/>
      <name val="Times New Roman"/>
      <family val="1"/>
    </font>
    <font>
      <b/>
      <sz val="14"/>
      <name val="Times New Roman"/>
      <family val="1"/>
    </font>
    <font>
      <sz val="14"/>
      <name val="Times New Roman"/>
      <family val="1"/>
    </font>
    <font>
      <sz val="11"/>
      <color theme="1"/>
      <name val="Calibri"/>
      <family val="2"/>
      <scheme val="minor"/>
    </font>
    <font>
      <sz val="13"/>
      <color theme="1"/>
      <name val="Times New Roman"/>
      <family val="2"/>
    </font>
    <font>
      <sz val="11"/>
      <color theme="1"/>
      <name val="Arial Narrow"/>
      <family val="2"/>
    </font>
    <font>
      <sz val="11"/>
      <color theme="1"/>
      <name val="Arial"/>
      <family val="2"/>
    </font>
    <font>
      <sz val="11"/>
      <color theme="1"/>
      <name val="Calibri"/>
      <family val="2"/>
    </font>
    <font>
      <sz val="11"/>
      <color theme="1"/>
      <name val="Arial"/>
      <family val="2"/>
      <charset val="163"/>
    </font>
    <font>
      <sz val="14"/>
      <color theme="1"/>
      <name val="Calibri"/>
      <family val="2"/>
      <scheme val="minor"/>
    </font>
    <font>
      <sz val="14"/>
      <color theme="0"/>
      <name val="Times New Roman"/>
      <family val="1"/>
    </font>
    <font>
      <sz val="10"/>
      <color theme="0"/>
      <name val="Arial Narrow"/>
      <family val="2"/>
    </font>
    <font>
      <b/>
      <sz val="10"/>
      <color rgb="FFFF0000"/>
      <name val="Arial Narrow"/>
      <family val="2"/>
    </font>
    <font>
      <sz val="10"/>
      <color rgb="FFFF0000"/>
      <name val="Arial Narrow"/>
      <family val="2"/>
    </font>
    <font>
      <sz val="10"/>
      <color theme="1"/>
      <name val="Arial Narrow"/>
      <family val="2"/>
    </font>
    <font>
      <b/>
      <sz val="10"/>
      <color theme="1"/>
      <name val="Arial Narrow"/>
      <family val="2"/>
    </font>
    <font>
      <i/>
      <sz val="11"/>
      <color theme="1"/>
      <name val="Calibri"/>
      <family val="2"/>
      <scheme val="minor"/>
    </font>
    <font>
      <sz val="10"/>
      <color rgb="FF0000CC"/>
      <name val="Arial Narrow"/>
      <family val="2"/>
    </font>
    <font>
      <sz val="13"/>
      <color theme="1"/>
      <name val="Times New Roman"/>
      <family val="1"/>
    </font>
    <font>
      <b/>
      <sz val="14"/>
      <color theme="1"/>
      <name val="Times New Roman"/>
      <family val="1"/>
    </font>
    <font>
      <i/>
      <sz val="11"/>
      <color theme="1"/>
      <name val="Arial Narrow"/>
      <family val="2"/>
    </font>
    <font>
      <b/>
      <sz val="12"/>
      <color theme="1"/>
      <name val="Times New Roman"/>
      <family val="1"/>
    </font>
    <font>
      <sz val="14"/>
      <color theme="1"/>
      <name val="Times New Roman"/>
      <family val="1"/>
    </font>
    <font>
      <sz val="11"/>
      <color rgb="FFFF0000"/>
      <name val="Calibri"/>
      <family val="2"/>
      <scheme val="minor"/>
    </font>
    <font>
      <i/>
      <sz val="10"/>
      <color rgb="FFFF0000"/>
      <name val="Arial Narrow"/>
      <family val="2"/>
    </font>
    <font>
      <sz val="11"/>
      <color rgb="FFFF0000"/>
      <name val="Calibri"/>
      <family val="2"/>
    </font>
    <font>
      <b/>
      <sz val="10"/>
      <color rgb="FF0000FF"/>
      <name val="Arial Narrow"/>
      <family val="2"/>
    </font>
    <font>
      <b/>
      <sz val="11"/>
      <color rgb="FF0000FF"/>
      <name val="Calibri"/>
      <family val="2"/>
    </font>
    <font>
      <b/>
      <i/>
      <sz val="10"/>
      <color rgb="FF0000FF"/>
      <name val="Arial Narrow"/>
      <family val="2"/>
    </font>
    <font>
      <b/>
      <i/>
      <sz val="11"/>
      <color rgb="FF0000FF"/>
      <name val="Calibri"/>
      <family val="2"/>
    </font>
    <font>
      <sz val="10"/>
      <color rgb="FF0000FF"/>
      <name val="Arial Narrow"/>
      <family val="2"/>
    </font>
    <font>
      <sz val="11"/>
      <color rgb="FF0000FF"/>
      <name val="Calibri"/>
      <family val="2"/>
    </font>
    <font>
      <sz val="11"/>
      <color rgb="FF0000FF"/>
      <name val="Calibri"/>
      <family val="2"/>
      <scheme val="minor"/>
    </font>
    <font>
      <i/>
      <sz val="14"/>
      <color indexed="8"/>
      <name val="Times New Roman"/>
      <family val="1"/>
    </font>
    <font>
      <i/>
      <sz val="14"/>
      <color theme="1"/>
      <name val="Times New Roman"/>
      <family val="1"/>
    </font>
    <font>
      <i/>
      <sz val="13"/>
      <name val="Times New Roman"/>
      <family val="1"/>
    </font>
    <font>
      <b/>
      <sz val="11"/>
      <color rgb="FFFF0000"/>
      <name val="Calibri"/>
      <family val="2"/>
      <scheme val="minor"/>
    </font>
    <font>
      <b/>
      <sz val="11"/>
      <color theme="1"/>
      <name val="Calibri"/>
      <family val="2"/>
      <scheme val="minor"/>
    </font>
    <font>
      <sz val="10"/>
      <color rgb="FF7030A0"/>
      <name val="Arial Narrow"/>
      <family val="2"/>
    </font>
    <font>
      <sz val="11"/>
      <color rgb="FF7030A0"/>
      <name val="Calibri"/>
      <family val="2"/>
    </font>
    <font>
      <b/>
      <i/>
      <sz val="10"/>
      <color rgb="FF7030A0"/>
      <name val="Arial Narrow"/>
      <family val="2"/>
    </font>
    <font>
      <b/>
      <i/>
      <sz val="11"/>
      <color rgb="FF7030A0"/>
      <name val="Calibri"/>
      <family val="2"/>
    </font>
    <font>
      <i/>
      <sz val="13"/>
      <color theme="1"/>
      <name val="Times New Roman"/>
      <family val="1"/>
    </font>
    <font>
      <b/>
      <sz val="11"/>
      <color rgb="FF7030A0"/>
      <name val="Calibri"/>
      <family val="2"/>
    </font>
    <font>
      <b/>
      <sz val="10"/>
      <color theme="0"/>
      <name val="Arial Narrow"/>
      <family val="2"/>
    </font>
    <font>
      <sz val="16"/>
      <color theme="1"/>
      <name val="Times New Roman"/>
      <family val="1"/>
    </font>
    <font>
      <sz val="18"/>
      <color theme="1"/>
      <name val="Times New Roman"/>
      <family val="1"/>
    </font>
    <font>
      <b/>
      <sz val="13"/>
      <color theme="1"/>
      <name val="Times New Roman"/>
      <family val="1"/>
    </font>
    <font>
      <b/>
      <sz val="12"/>
      <color theme="1"/>
      <name val="Calibri"/>
      <family val="2"/>
      <scheme val="minor"/>
    </font>
    <font>
      <sz val="11"/>
      <color theme="0"/>
      <name val="Calibri"/>
      <family val="2"/>
      <scheme val="minor"/>
    </font>
    <font>
      <b/>
      <sz val="24"/>
      <color theme="1"/>
      <name val="Times New Roman"/>
      <family val="1"/>
    </font>
  </fonts>
  <fills count="68">
    <fill>
      <patternFill patternType="none"/>
    </fill>
    <fill>
      <patternFill patternType="gray125"/>
    </fill>
    <fill>
      <patternFill patternType="solid">
        <fgColor indexed="22"/>
        <bgColor indexed="31"/>
      </patternFill>
    </fill>
    <fill>
      <patternFill patternType="solid">
        <fgColor indexed="22"/>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49"/>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indexed="9"/>
        <b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15"/>
        <bgColor indexed="35"/>
      </patternFill>
    </fill>
    <fill>
      <patternFill patternType="solid">
        <fgColor indexed="41"/>
        <bgColor indexed="27"/>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theme="4" tint="0.79998168889431442"/>
        <bgColor indexed="64"/>
      </patternFill>
    </fill>
    <fill>
      <patternFill patternType="solid">
        <fgColor rgb="FFFFFF00"/>
        <bgColor indexed="64"/>
      </patternFill>
    </fill>
    <fill>
      <patternFill patternType="solid">
        <fgColor rgb="FF7030A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00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hair">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style="double">
        <color indexed="8"/>
      </top>
      <bottom style="double">
        <color indexed="8"/>
      </bottom>
      <diagonal/>
    </border>
    <border>
      <left style="thick">
        <color indexed="64"/>
      </left>
      <right/>
      <top style="thick">
        <color indexed="64"/>
      </top>
      <bottom/>
      <diagonal/>
    </border>
    <border>
      <left/>
      <right/>
      <top style="medium">
        <color indexed="8"/>
      </top>
      <bottom style="medium">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right style="medium">
        <color indexed="8"/>
      </right>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s>
  <cellStyleXfs count="3270">
    <xf numFmtId="0" fontId="0" fillId="0" borderId="0"/>
    <xf numFmtId="0" fontId="16" fillId="0" borderId="0"/>
    <xf numFmtId="0" fontId="17" fillId="0" borderId="0" applyNumberFormat="0" applyFill="0" applyBorder="0" applyAlignment="0" applyProtection="0"/>
    <xf numFmtId="0" fontId="18" fillId="0" borderId="0"/>
    <xf numFmtId="3" fontId="19" fillId="0" borderId="1"/>
    <xf numFmtId="164" fontId="20" fillId="0" borderId="2">
      <alignment horizontal="center"/>
      <protection hidden="1"/>
    </xf>
    <xf numFmtId="165" fontId="14" fillId="0" borderId="0" applyBorder="0"/>
    <xf numFmtId="166" fontId="21" fillId="0" borderId="3" applyFont="0" applyBorder="0"/>
    <xf numFmtId="165" fontId="22" fillId="0" borderId="0" applyBorder="0"/>
    <xf numFmtId="165" fontId="6" fillId="0" borderId="0" applyBorder="0"/>
    <xf numFmtId="165" fontId="6" fillId="0" borderId="0" applyBorder="0"/>
    <xf numFmtId="165" fontId="6" fillId="0" borderId="0" applyBorder="0"/>
    <xf numFmtId="165" fontId="6" fillId="0" borderId="0" applyBorder="0"/>
    <xf numFmtId="165" fontId="6" fillId="0" borderId="0" applyBorder="0"/>
    <xf numFmtId="165" fontId="6" fillId="0" borderId="0" applyBorder="0"/>
    <xf numFmtId="165" fontId="6" fillId="0" borderId="0" applyBorder="0"/>
    <xf numFmtId="165" fontId="6" fillId="0" borderId="0" applyBorder="0"/>
    <xf numFmtId="165" fontId="6" fillId="0" borderId="0" applyBorder="0"/>
    <xf numFmtId="165" fontId="14" fillId="0" borderId="0" applyBorder="0"/>
    <xf numFmtId="0" fontId="23" fillId="0" borderId="0"/>
    <xf numFmtId="0" fontId="23" fillId="0" borderId="0"/>
    <xf numFmtId="0" fontId="23" fillId="0" borderId="0"/>
    <xf numFmtId="0" fontId="24" fillId="0" borderId="0" applyNumberFormat="0" applyFill="0" applyAlignment="0"/>
    <xf numFmtId="167" fontId="14" fillId="0" borderId="0" applyFill="0" applyBorder="0" applyAlignment="0" applyProtection="0"/>
    <xf numFmtId="0" fontId="14" fillId="0" borderId="0" applyFill="0" applyBorder="0" applyAlignment="0" applyProtection="0"/>
    <xf numFmtId="168" fontId="14" fillId="0" borderId="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8" fillId="0" borderId="0" applyNumberFormat="0" applyFill="0" applyBorder="0" applyAlignment="0" applyProtection="0"/>
    <xf numFmtId="171" fontId="15" fillId="0" borderId="0" applyFont="0" applyFill="0" applyBorder="0" applyAlignment="0" applyProtection="0"/>
    <xf numFmtId="0" fontId="25" fillId="0" borderId="4"/>
    <xf numFmtId="41" fontId="8" fillId="0" borderId="0" applyFont="0" applyFill="0" applyBorder="0" applyAlignment="0" applyProtection="0"/>
    <xf numFmtId="172" fontId="26" fillId="0" borderId="0" applyFont="0" applyFill="0" applyBorder="0" applyAlignment="0" applyProtection="0"/>
    <xf numFmtId="173" fontId="24" fillId="0" borderId="0" applyFill="0" applyBorder="0" applyAlignment="0" applyProtection="0"/>
    <xf numFmtId="174" fontId="14" fillId="0" borderId="0" applyFill="0" applyBorder="0" applyAlignment="0" applyProtection="0"/>
    <xf numFmtId="0" fontId="2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8" fillId="0" borderId="0"/>
    <xf numFmtId="40" fontId="29" fillId="0" borderId="0" applyFont="0" applyFill="0" applyBorder="0" applyAlignment="0" applyProtection="0"/>
    <xf numFmtId="40" fontId="24" fillId="0" borderId="0" applyFill="0" applyBorder="0" applyAlignment="0" applyProtection="0"/>
    <xf numFmtId="38" fontId="24" fillId="0" borderId="0" applyFill="0" applyBorder="0" applyAlignment="0" applyProtection="0"/>
    <xf numFmtId="3" fontId="24" fillId="0" borderId="0" applyFill="0" applyBorder="0" applyAlignment="0" applyProtection="0"/>
    <xf numFmtId="175" fontId="24" fillId="0" borderId="0" applyFill="0" applyBorder="0" applyAlignment="0" applyProtection="0"/>
    <xf numFmtId="0" fontId="24" fillId="0" borderId="0" applyFill="0" applyBorder="0" applyAlignment="0" applyProtection="0"/>
    <xf numFmtId="0" fontId="8" fillId="0" borderId="0" applyNumberFormat="0" applyFill="0" applyBorder="0" applyAlignment="0" applyProtection="0"/>
    <xf numFmtId="2" fontId="24" fillId="0" borderId="0" applyFill="0" applyBorder="0" applyAlignment="0" applyProtection="0"/>
    <xf numFmtId="0" fontId="30" fillId="0" borderId="5">
      <alignment horizontal="left" vertical="center"/>
    </xf>
    <xf numFmtId="0" fontId="30" fillId="0" borderId="0" applyNumberFormat="0" applyFill="0" applyBorder="0" applyAlignment="0" applyProtection="0"/>
    <xf numFmtId="0" fontId="16" fillId="0" borderId="0"/>
    <xf numFmtId="0" fontId="16" fillId="0" borderId="0"/>
    <xf numFmtId="0" fontId="31" fillId="0" borderId="0"/>
    <xf numFmtId="0" fontId="24" fillId="0" borderId="6" applyNumberFormat="0" applyFill="0" applyAlignment="0" applyProtection="0"/>
    <xf numFmtId="0" fontId="23" fillId="0" borderId="0"/>
    <xf numFmtId="0" fontId="8" fillId="0" borderId="0"/>
    <xf numFmtId="0" fontId="32" fillId="0" borderId="0"/>
    <xf numFmtId="0" fontId="23" fillId="0" borderId="0" applyNumberFormat="0" applyFill="0" applyBorder="0" applyAlignment="0" applyProtection="0"/>
    <xf numFmtId="0" fontId="24" fillId="0" borderId="0"/>
    <xf numFmtId="176" fontId="33" fillId="0" borderId="0" applyFont="0" applyFill="0" applyBorder="0" applyAlignment="0" applyProtection="0"/>
    <xf numFmtId="0" fontId="24" fillId="0" borderId="0"/>
    <xf numFmtId="177" fontId="34"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5" fillId="0" borderId="0"/>
    <xf numFmtId="0" fontId="35" fillId="0" borderId="0"/>
    <xf numFmtId="42" fontId="33" fillId="0" borderId="0" applyFont="0" applyFill="0" applyBorder="0" applyAlignment="0" applyProtection="0"/>
    <xf numFmtId="42" fontId="33"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71" fontId="33" fillId="0" borderId="0" applyFont="0" applyFill="0" applyBorder="0" applyAlignment="0" applyProtection="0"/>
    <xf numFmtId="0"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3" fontId="33" fillId="0" borderId="0" applyFont="0" applyFill="0" applyBorder="0" applyAlignment="0" applyProtection="0"/>
    <xf numFmtId="172" fontId="34" fillId="0" borderId="0" applyFont="0" applyFill="0" applyBorder="0" applyAlignment="0" applyProtection="0"/>
    <xf numFmtId="42" fontId="33" fillId="0" borderId="0" applyFont="0" applyFill="0" applyBorder="0" applyAlignment="0" applyProtection="0"/>
    <xf numFmtId="177" fontId="34"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177" fontId="33" fillId="0" borderId="0" applyFont="0" applyFill="0" applyBorder="0" applyAlignment="0" applyProtection="0"/>
    <xf numFmtId="184" fontId="36" fillId="0" borderId="0" applyFont="0" applyFill="0" applyBorder="0" applyAlignment="0" applyProtection="0"/>
    <xf numFmtId="185" fontId="33" fillId="0" borderId="0" applyFont="0" applyFill="0" applyBorder="0" applyAlignment="0" applyProtection="0"/>
    <xf numFmtId="177"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71" fontId="33" fillId="0" borderId="0" applyFont="0" applyFill="0" applyBorder="0" applyAlignment="0" applyProtection="0"/>
    <xf numFmtId="0"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3" fontId="33" fillId="0" borderId="0" applyFont="0" applyFill="0" applyBorder="0" applyAlignment="0" applyProtection="0"/>
    <xf numFmtId="180" fontId="34" fillId="0" borderId="0" applyFont="0" applyFill="0" applyBorder="0" applyAlignment="0" applyProtection="0"/>
    <xf numFmtId="41" fontId="33"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7" fontId="33" fillId="0" borderId="0" applyFont="0" applyFill="0" applyBorder="0" applyAlignment="0" applyProtection="0"/>
    <xf numFmtId="189" fontId="34"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91" fontId="33" fillId="0" borderId="0" applyFont="0" applyFill="0" applyBorder="0" applyAlignment="0" applyProtection="0"/>
    <xf numFmtId="177" fontId="34"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177" fontId="33" fillId="0" borderId="0" applyFont="0" applyFill="0" applyBorder="0" applyAlignment="0" applyProtection="0"/>
    <xf numFmtId="184" fontId="36" fillId="0" borderId="0" applyFont="0" applyFill="0" applyBorder="0" applyAlignment="0" applyProtection="0"/>
    <xf numFmtId="185" fontId="33" fillId="0" borderId="0" applyFont="0" applyFill="0" applyBorder="0" applyAlignment="0" applyProtection="0"/>
    <xf numFmtId="177" fontId="33" fillId="0" borderId="0" applyFont="0" applyFill="0" applyBorder="0" applyAlignment="0" applyProtection="0"/>
    <xf numFmtId="186" fontId="33" fillId="0" borderId="0" applyFont="0" applyFill="0" applyBorder="0" applyAlignment="0" applyProtection="0"/>
    <xf numFmtId="172" fontId="34" fillId="0" borderId="0" applyFont="0" applyFill="0" applyBorder="0" applyAlignment="0" applyProtection="0"/>
    <xf numFmtId="180" fontId="34" fillId="0" borderId="0" applyFont="0" applyFill="0" applyBorder="0" applyAlignment="0" applyProtection="0"/>
    <xf numFmtId="41" fontId="33"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7" fontId="33" fillId="0" borderId="0" applyFont="0" applyFill="0" applyBorder="0" applyAlignment="0" applyProtection="0"/>
    <xf numFmtId="189" fontId="34"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91"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71" fontId="33" fillId="0" borderId="0" applyFont="0" applyFill="0" applyBorder="0" applyAlignment="0" applyProtection="0"/>
    <xf numFmtId="0"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3" fontId="33" fillId="0" borderId="0" applyFont="0" applyFill="0" applyBorder="0" applyAlignment="0" applyProtection="0"/>
    <xf numFmtId="172"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9" fontId="34" fillId="0" borderId="0" applyFont="0" applyFill="0" applyBorder="0" applyAlignment="0" applyProtection="0"/>
    <xf numFmtId="0" fontId="23" fillId="0" borderId="0" applyNumberFormat="0" applyFill="0" applyBorder="0" applyAlignment="0" applyProtection="0"/>
    <xf numFmtId="0" fontId="35" fillId="0" borderId="0"/>
    <xf numFmtId="0" fontId="35" fillId="0" borderId="0"/>
    <xf numFmtId="42" fontId="33" fillId="0" borderId="0" applyFont="0" applyFill="0" applyBorder="0" applyAlignment="0" applyProtection="0"/>
    <xf numFmtId="177" fontId="33" fillId="0" borderId="0" applyFont="0" applyFill="0" applyBorder="0" applyAlignment="0" applyProtection="0"/>
    <xf numFmtId="184" fontId="36" fillId="0" borderId="0" applyFont="0" applyFill="0" applyBorder="0" applyAlignment="0" applyProtection="0"/>
    <xf numFmtId="185" fontId="33" fillId="0" borderId="0" applyFont="0" applyFill="0" applyBorder="0" applyAlignment="0" applyProtection="0"/>
    <xf numFmtId="177" fontId="33" fillId="0" borderId="0" applyFont="0" applyFill="0" applyBorder="0" applyAlignment="0" applyProtection="0"/>
    <xf numFmtId="0" fontId="35" fillId="0" borderId="0"/>
    <xf numFmtId="0" fontId="35" fillId="0" borderId="0"/>
    <xf numFmtId="179" fontId="34" fillId="0" borderId="0" applyFont="0" applyFill="0" applyBorder="0" applyAlignment="0" applyProtection="0"/>
    <xf numFmtId="186" fontId="33" fillId="0" borderId="0" applyFont="0" applyFill="0" applyBorder="0" applyAlignment="0" applyProtection="0"/>
    <xf numFmtId="172" fontId="34" fillId="0" borderId="0" applyFont="0" applyFill="0" applyBorder="0" applyAlignment="0" applyProtection="0"/>
    <xf numFmtId="41" fontId="33"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7" fontId="33" fillId="0" borderId="0" applyFont="0" applyFill="0" applyBorder="0" applyAlignment="0" applyProtection="0"/>
    <xf numFmtId="189" fontId="34"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91"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71" fontId="33" fillId="0" borderId="0" applyFont="0" applyFill="0" applyBorder="0" applyAlignment="0" applyProtection="0"/>
    <xf numFmtId="0"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3" fontId="33"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0" fontId="3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92" fontId="37" fillId="0" borderId="0" applyFont="0" applyFill="0" applyBorder="0" applyAlignment="0" applyProtection="0"/>
    <xf numFmtId="193" fontId="24" fillId="0" borderId="0" applyFill="0" applyBorder="0" applyAlignment="0" applyProtection="0"/>
    <xf numFmtId="6" fontId="38" fillId="0" borderId="0" applyFont="0" applyFill="0" applyBorder="0" applyAlignment="0" applyProtection="0"/>
    <xf numFmtId="174" fontId="24" fillId="0" borderId="0" applyFill="0" applyBorder="0" applyAlignment="0" applyProtection="0"/>
    <xf numFmtId="194" fontId="24" fillId="0" borderId="0" applyFill="0" applyBorder="0" applyAlignment="0" applyProtection="0"/>
    <xf numFmtId="178" fontId="39" fillId="0" borderId="0" applyFont="0" applyFill="0" applyBorder="0" applyAlignment="0" applyProtection="0"/>
    <xf numFmtId="193" fontId="24" fillId="0" borderId="0" applyFill="0" applyBorder="0" applyAlignment="0" applyProtection="0"/>
    <xf numFmtId="6" fontId="38" fillId="0" borderId="0" applyFont="0" applyFill="0" applyBorder="0" applyAlignment="0" applyProtection="0"/>
    <xf numFmtId="174" fontId="24" fillId="0" borderId="0" applyFill="0" applyBorder="0" applyAlignment="0" applyProtection="0"/>
    <xf numFmtId="194" fontId="24" fillId="0" borderId="0" applyFill="0" applyBorder="0" applyAlignment="0" applyProtection="0"/>
    <xf numFmtId="0" fontId="16" fillId="0" borderId="0"/>
    <xf numFmtId="187" fontId="37" fillId="0" borderId="0" applyFont="0" applyFill="0" applyBorder="0" applyAlignment="0" applyProtection="0"/>
    <xf numFmtId="195" fontId="24" fillId="0" borderId="0" applyFill="0" applyBorder="0" applyAlignment="0" applyProtection="0"/>
    <xf numFmtId="196" fontId="40" fillId="0" borderId="0" applyFont="0" applyFill="0" applyBorder="0" applyAlignment="0" applyProtection="0"/>
    <xf numFmtId="0" fontId="41" fillId="0" borderId="0"/>
    <xf numFmtId="0" fontId="41" fillId="0" borderId="0"/>
    <xf numFmtId="0" fontId="8" fillId="0" borderId="0"/>
    <xf numFmtId="1" fontId="42" fillId="0" borderId="1" applyBorder="0" applyAlignment="0">
      <alignment horizontal="center"/>
    </xf>
    <xf numFmtId="3" fontId="19" fillId="0" borderId="1"/>
    <xf numFmtId="3" fontId="19" fillId="0" borderId="1"/>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4" fillId="2" borderId="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4" fillId="2" borderId="0"/>
    <xf numFmtId="0" fontId="44" fillId="3" borderId="0"/>
    <xf numFmtId="0" fontId="44" fillId="2" borderId="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4" fillId="3" borderId="0"/>
    <xf numFmtId="0" fontId="44" fillId="2" borderId="0"/>
    <xf numFmtId="0" fontId="14" fillId="0" borderId="7" applyAlignment="0"/>
    <xf numFmtId="0" fontId="43" fillId="0" borderId="8" applyFont="0" applyAlignment="0">
      <alignment horizontal="left"/>
    </xf>
    <xf numFmtId="0" fontId="22" fillId="0" borderId="7" applyAlignment="0"/>
    <xf numFmtId="0" fontId="14" fillId="0" borderId="7" applyAlignment="0"/>
    <xf numFmtId="0" fontId="44" fillId="2" borderId="0"/>
    <xf numFmtId="0" fontId="14" fillId="0" borderId="9" applyFill="0" applyAlignment="0"/>
    <xf numFmtId="0" fontId="14" fillId="0" borderId="7"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14" fillId="0" borderId="9" applyFill="0" applyAlignment="0"/>
    <xf numFmtId="0" fontId="45" fillId="0" borderId="1" applyFont="0" applyFill="0" applyAlignment="0"/>
    <xf numFmtId="0" fontId="22" fillId="0" borderId="9" applyFill="0" applyAlignment="0"/>
    <xf numFmtId="0" fontId="14" fillId="0" borderId="9" applyFill="0" applyAlignment="0"/>
    <xf numFmtId="0" fontId="44" fillId="2" borderId="0"/>
    <xf numFmtId="0" fontId="44" fillId="3" borderId="0"/>
    <xf numFmtId="0" fontId="44" fillId="2" borderId="0"/>
    <xf numFmtId="0" fontId="14"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14" fillId="0" borderId="9" applyFill="0" applyAlignment="0"/>
    <xf numFmtId="0" fontId="14"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6"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45" fillId="0" borderId="1" applyFont="0" applyFill="0" applyAlignment="0"/>
    <xf numFmtId="0" fontId="22"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8"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14" fillId="0" borderId="9" applyFill="0" applyAlignment="0"/>
    <xf numFmtId="0" fontId="44" fillId="3" borderId="0"/>
    <xf numFmtId="0" fontId="44" fillId="2" borderId="0"/>
    <xf numFmtId="0" fontId="14" fillId="0" borderId="9" applyFill="0"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4" fillId="2" borderId="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7" fillId="3" borderId="0"/>
    <xf numFmtId="0" fontId="17" fillId="3" borderId="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9" applyAlignment="0"/>
    <xf numFmtId="0" fontId="17" fillId="0" borderId="1"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1"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17" fillId="0" borderId="9"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8"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43" fillId="0" borderId="8" applyFont="0" applyAlignment="0">
      <alignment horizontal="left"/>
    </xf>
    <xf numFmtId="0" fontId="22" fillId="0" borderId="7" applyAlignment="0"/>
    <xf numFmtId="0" fontId="14" fillId="0" borderId="7" applyAlignment="0"/>
    <xf numFmtId="0" fontId="14"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6"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0" fontId="14" fillId="0" borderId="7" applyAlignment="0"/>
    <xf numFmtId="9" fontId="24" fillId="0" borderId="0" applyFill="0" applyBorder="0" applyAlignment="0" applyProtection="0"/>
    <xf numFmtId="9" fontId="24" fillId="0" borderId="0" applyFill="0" applyBorder="0" applyAlignment="0" applyProtection="0"/>
    <xf numFmtId="0" fontId="46" fillId="0" borderId="10" applyNumberFormat="0" applyFont="0" applyFill="0" applyBorder="0" applyAlignment="0">
      <alignment horizontal="center"/>
    </xf>
    <xf numFmtId="0" fontId="47" fillId="0" borderId="0"/>
    <xf numFmtId="0" fontId="24" fillId="0" borderId="7" applyFill="0" applyAlignment="0"/>
    <xf numFmtId="9" fontId="24" fillId="0" borderId="0" applyFill="0" applyBorder="0" applyAlignment="0" applyProtection="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7" applyNumberFormat="0" applyFill="0"/>
    <xf numFmtId="0" fontId="17" fillId="0" borderId="8" applyNumberFormat="0" applyFill="0"/>
    <xf numFmtId="0" fontId="17" fillId="0" borderId="7" applyNumberFormat="0" applyFill="0"/>
    <xf numFmtId="0" fontId="17" fillId="0" borderId="7" applyNumberFormat="0" applyFill="0"/>
    <xf numFmtId="0" fontId="48" fillId="2" borderId="0"/>
    <xf numFmtId="0" fontId="48" fillId="3" borderId="0"/>
    <xf numFmtId="0" fontId="48" fillId="2" borderId="0"/>
    <xf numFmtId="0" fontId="17" fillId="0" borderId="7" applyNumberFormat="0" applyFill="0"/>
    <xf numFmtId="0" fontId="48" fillId="2" borderId="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3" borderId="0"/>
    <xf numFmtId="0" fontId="17" fillId="3" borderId="0"/>
    <xf numFmtId="0" fontId="17" fillId="0" borderId="7" applyNumberFormat="0" applyFill="0"/>
    <xf numFmtId="0" fontId="17" fillId="0" borderId="7" applyNumberFormat="0" applyFill="0"/>
    <xf numFmtId="0" fontId="17" fillId="0" borderId="7" applyNumberFormat="0" applyFill="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8"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7" applyNumberFormat="0" applyAlignment="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17" fillId="0" borderId="8" applyNumberFormat="0" applyFill="0"/>
    <xf numFmtId="0" fontId="17" fillId="0" borderId="7" applyNumberFormat="0" applyFill="0"/>
    <xf numFmtId="0" fontId="48" fillId="2" borderId="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17" fillId="0" borderId="7" applyNumberFormat="0" applyFill="0"/>
    <xf numFmtId="0" fontId="48" fillId="3" borderId="0"/>
    <xf numFmtId="0" fontId="48" fillId="2" borderId="0"/>
    <xf numFmtId="0" fontId="17" fillId="0" borderId="7" applyNumberFormat="0" applyFill="0"/>
    <xf numFmtId="0" fontId="6" fillId="4" borderId="0" applyNumberFormat="0" applyBorder="0" applyAlignment="0" applyProtection="0"/>
    <xf numFmtId="0" fontId="6" fillId="5" borderId="0" applyNumberFormat="0" applyBorder="0" applyAlignment="0" applyProtection="0"/>
    <xf numFmtId="0" fontId="49"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49" fillId="6"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49"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49"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49" fillId="12"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9" fillId="14" borderId="0" applyNumberFormat="0" applyBorder="0" applyAlignment="0" applyProtection="0"/>
    <xf numFmtId="0" fontId="8" fillId="0" borderId="0"/>
    <xf numFmtId="0" fontId="8" fillId="0" borderId="0"/>
    <xf numFmtId="0" fontId="50" fillId="2" borderId="0"/>
    <xf numFmtId="0" fontId="50" fillId="3" borderId="0"/>
    <xf numFmtId="0" fontId="50" fillId="2" borderId="0"/>
    <xf numFmtId="0" fontId="50" fillId="3" borderId="0"/>
    <xf numFmtId="0" fontId="50" fillId="2" borderId="0"/>
    <xf numFmtId="0" fontId="17" fillId="3" borderId="0"/>
    <xf numFmtId="0" fontId="17" fillId="3" borderId="0"/>
    <xf numFmtId="0" fontId="50" fillId="3" borderId="0"/>
    <xf numFmtId="0" fontId="50" fillId="2" borderId="0"/>
    <xf numFmtId="0" fontId="8" fillId="0" borderId="0"/>
    <xf numFmtId="0" fontId="51" fillId="0" borderId="0">
      <alignment wrapText="1"/>
    </xf>
    <xf numFmtId="0" fontId="51" fillId="0" borderId="0">
      <alignment wrapText="1"/>
    </xf>
    <xf numFmtId="0" fontId="17" fillId="0" borderId="0">
      <alignment wrapText="1"/>
    </xf>
    <xf numFmtId="0" fontId="17" fillId="0" borderId="0">
      <alignment wrapText="1"/>
    </xf>
    <xf numFmtId="0" fontId="6" fillId="16" borderId="0" applyNumberFormat="0" applyBorder="0" applyAlignment="0" applyProtection="0"/>
    <xf numFmtId="0" fontId="6" fillId="17" borderId="0" applyNumberFormat="0" applyBorder="0" applyAlignment="0" applyProtection="0"/>
    <xf numFmtId="0" fontId="49" fillId="16"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9" fillId="1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9" fillId="2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49" fillId="10"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49" fillId="16"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9" fillId="22" borderId="0" applyNumberFormat="0" applyBorder="0" applyAlignment="0" applyProtection="0"/>
    <xf numFmtId="166" fontId="52" fillId="0" borderId="11" applyNumberFormat="0" applyFont="0" applyBorder="0" applyAlignment="0">
      <alignment horizontal="center" vertical="center"/>
    </xf>
    <xf numFmtId="0" fontId="17" fillId="0" borderId="0"/>
    <xf numFmtId="0" fontId="23" fillId="0" borderId="0"/>
    <xf numFmtId="0" fontId="23" fillId="0" borderId="0"/>
    <xf numFmtId="0" fontId="17" fillId="0" borderId="0"/>
    <xf numFmtId="0" fontId="23" fillId="0" borderId="0"/>
    <xf numFmtId="0" fontId="53" fillId="24" borderId="0" applyNumberFormat="0" applyBorder="0" applyAlignment="0" applyProtection="0"/>
    <xf numFmtId="0" fontId="53" fillId="18"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0" borderId="0"/>
    <xf numFmtId="0" fontId="54" fillId="0" borderId="0"/>
    <xf numFmtId="0" fontId="54" fillId="0" borderId="0"/>
    <xf numFmtId="0" fontId="29" fillId="0" borderId="0" applyFont="0" applyFill="0" applyBorder="0" applyAlignment="0" applyProtection="0"/>
    <xf numFmtId="0" fontId="24" fillId="0" borderId="0" applyFill="0" applyBorder="0" applyAlignment="0" applyProtection="0"/>
    <xf numFmtId="0" fontId="24" fillId="0" borderId="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31" borderId="0" applyNumberFormat="0" applyBorder="0" applyAlignment="0" applyProtection="0"/>
    <xf numFmtId="197" fontId="14" fillId="0" borderId="0" applyFill="0" applyBorder="0" applyAlignment="0" applyProtection="0"/>
    <xf numFmtId="0" fontId="55" fillId="0" borderId="0" applyFont="0" applyFill="0" applyBorder="0" applyAlignment="0" applyProtection="0"/>
    <xf numFmtId="0" fontId="56" fillId="0" borderId="0" applyFont="0" applyFill="0" applyBorder="0" applyAlignment="0" applyProtection="0"/>
    <xf numFmtId="198" fontId="14" fillId="0" borderId="0" applyFill="0" applyBorder="0" applyAlignment="0" applyProtection="0"/>
    <xf numFmtId="0" fontId="55" fillId="0" borderId="0" applyFont="0" applyFill="0" applyBorder="0" applyAlignment="0" applyProtection="0"/>
    <xf numFmtId="199" fontId="56" fillId="0" borderId="0" applyFont="0" applyFill="0" applyBorder="0" applyAlignment="0" applyProtection="0"/>
    <xf numFmtId="0" fontId="57" fillId="0" borderId="0">
      <alignment horizontal="center" wrapText="1"/>
      <protection locked="0"/>
    </xf>
    <xf numFmtId="200" fontId="14" fillId="0" borderId="0" applyFill="0" applyBorder="0" applyAlignment="0" applyProtection="0"/>
    <xf numFmtId="0" fontId="14" fillId="0" borderId="0" applyFill="0" applyBorder="0" applyAlignment="0" applyProtection="0"/>
    <xf numFmtId="200" fontId="24" fillId="0" borderId="0" applyFill="0" applyBorder="0" applyAlignment="0" applyProtection="0"/>
    <xf numFmtId="201" fontId="14" fillId="0" borderId="0" applyFill="0" applyBorder="0" applyAlignment="0" applyProtection="0"/>
    <xf numFmtId="0" fontId="14" fillId="0" borderId="0" applyFill="0" applyBorder="0" applyAlignment="0" applyProtection="0"/>
    <xf numFmtId="201" fontId="24" fillId="0" borderId="0" applyFill="0" applyBorder="0" applyAlignment="0" applyProtection="0"/>
    <xf numFmtId="178" fontId="34" fillId="0" borderId="0" applyFont="0" applyFill="0" applyBorder="0" applyAlignment="0" applyProtection="0"/>
    <xf numFmtId="0" fontId="8" fillId="0" borderId="0"/>
    <xf numFmtId="0" fontId="8" fillId="0" borderId="0"/>
    <xf numFmtId="0" fontId="8" fillId="0" borderId="0"/>
    <xf numFmtId="0" fontId="58" fillId="0" borderId="0"/>
    <xf numFmtId="0" fontId="8" fillId="0" borderId="0"/>
    <xf numFmtId="0" fontId="8" fillId="0" borderId="0"/>
    <xf numFmtId="0" fontId="6" fillId="0" borderId="0"/>
    <xf numFmtId="0" fontId="6" fillId="0" borderId="0"/>
    <xf numFmtId="0" fontId="59" fillId="6" borderId="0" applyNumberFormat="0" applyBorder="0" applyAlignment="0" applyProtection="0"/>
    <xf numFmtId="0" fontId="60" fillId="0" borderId="0" applyNumberFormat="0" applyFill="0" applyBorder="0" applyAlignment="0" applyProtection="0"/>
    <xf numFmtId="0" fontId="55" fillId="0" borderId="0"/>
    <xf numFmtId="0" fontId="37" fillId="0" borderId="0"/>
    <xf numFmtId="0" fontId="37" fillId="0" borderId="0"/>
    <xf numFmtId="0" fontId="37" fillId="0" borderId="0"/>
    <xf numFmtId="0" fontId="61" fillId="0" borderId="0"/>
    <xf numFmtId="0" fontId="55" fillId="0" borderId="0"/>
    <xf numFmtId="0" fontId="61" fillId="0" borderId="0"/>
    <xf numFmtId="0" fontId="62" fillId="0" borderId="0"/>
    <xf numFmtId="202" fontId="17" fillId="0" borderId="0" applyFill="0" applyBorder="0" applyAlignment="0"/>
    <xf numFmtId="203" fontId="8" fillId="0" borderId="0" applyFill="0" applyBorder="0" applyAlignment="0"/>
    <xf numFmtId="204" fontId="8" fillId="0" borderId="0" applyFill="0" applyBorder="0" applyAlignment="0"/>
    <xf numFmtId="205" fontId="8" fillId="0" borderId="0" applyFill="0" applyBorder="0" applyAlignment="0"/>
    <xf numFmtId="206" fontId="8" fillId="0" borderId="0" applyFill="0" applyBorder="0" applyAlignment="0"/>
    <xf numFmtId="207" fontId="8" fillId="0" borderId="0" applyFill="0" applyBorder="0" applyAlignment="0"/>
    <xf numFmtId="208" fontId="8" fillId="0" borderId="0" applyFill="0" applyBorder="0" applyAlignment="0"/>
    <xf numFmtId="203" fontId="8" fillId="0" borderId="0" applyFill="0" applyBorder="0" applyAlignment="0"/>
    <xf numFmtId="0" fontId="63" fillId="32" borderId="12" applyNumberFormat="0" applyAlignment="0" applyProtection="0"/>
    <xf numFmtId="0" fontId="64" fillId="0" borderId="0"/>
    <xf numFmtId="209" fontId="65" fillId="0" borderId="4" applyBorder="0"/>
    <xf numFmtId="209" fontId="66" fillId="0" borderId="8">
      <protection locked="0"/>
    </xf>
    <xf numFmtId="0" fontId="67" fillId="0" borderId="0" applyFill="0" applyBorder="0" applyProtection="0">
      <alignment horizontal="center"/>
      <protection locked="0"/>
    </xf>
    <xf numFmtId="210" fontId="33" fillId="0" borderId="0" applyFont="0" applyFill="0" applyBorder="0" applyAlignment="0" applyProtection="0"/>
    <xf numFmtId="0" fontId="71" fillId="0" borderId="13">
      <alignment horizontal="center"/>
    </xf>
    <xf numFmtId="212" fontId="72" fillId="0" borderId="0"/>
    <xf numFmtId="212" fontId="72" fillId="0" borderId="0"/>
    <xf numFmtId="212" fontId="72" fillId="0" borderId="0"/>
    <xf numFmtId="212" fontId="72" fillId="0" borderId="0"/>
    <xf numFmtId="212" fontId="72" fillId="0" borderId="0"/>
    <xf numFmtId="212" fontId="72" fillId="0" borderId="0"/>
    <xf numFmtId="212" fontId="72" fillId="0" borderId="0"/>
    <xf numFmtId="212" fontId="72" fillId="0" borderId="0"/>
    <xf numFmtId="213" fontId="8" fillId="0" borderId="0" applyFont="0" applyFill="0" applyBorder="0" applyAlignment="0" applyProtection="0"/>
    <xf numFmtId="214" fontId="14" fillId="0" borderId="0" applyFill="0" applyBorder="0" applyAlignment="0" applyProtection="0"/>
    <xf numFmtId="214" fontId="14" fillId="0" borderId="0" applyFill="0" applyBorder="0" applyAlignment="0" applyProtection="0"/>
    <xf numFmtId="214" fontId="14" fillId="0" borderId="0" applyFill="0" applyBorder="0" applyAlignment="0" applyProtection="0"/>
    <xf numFmtId="41" fontId="8" fillId="0" borderId="0" applyFont="0" applyFill="0" applyBorder="0" applyAlignment="0" applyProtection="0"/>
    <xf numFmtId="214" fontId="22" fillId="0" borderId="0" applyFill="0" applyBorder="0" applyAlignment="0" applyProtection="0"/>
    <xf numFmtId="207" fontId="14" fillId="0" borderId="0" applyFill="0" applyBorder="0" applyAlignment="0" applyProtection="0"/>
    <xf numFmtId="215" fontId="73" fillId="0" borderId="0" applyFont="0" applyFill="0" applyBorder="0" applyAlignment="0" applyProtection="0"/>
    <xf numFmtId="216" fontId="39" fillId="0" borderId="0" applyFont="0" applyFill="0" applyBorder="0" applyAlignment="0" applyProtection="0"/>
    <xf numFmtId="217" fontId="74" fillId="0" borderId="0" applyFont="0" applyFill="0" applyBorder="0" applyAlignment="0" applyProtection="0"/>
    <xf numFmtId="218" fontId="39" fillId="0" borderId="0" applyFont="0" applyFill="0" applyBorder="0" applyAlignment="0" applyProtection="0"/>
    <xf numFmtId="219" fontId="74" fillId="0" borderId="0" applyFont="0" applyFill="0" applyBorder="0" applyAlignment="0" applyProtection="0"/>
    <xf numFmtId="220" fontId="39"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8" fontId="6" fillId="0" borderId="0" applyFont="0" applyFill="0" applyBorder="0" applyAlignment="0" applyProtection="0"/>
    <xf numFmtId="43" fontId="6" fillId="0" borderId="0" applyFont="0" applyFill="0" applyBorder="0" applyAlignment="0" applyProtection="0"/>
    <xf numFmtId="221" fontId="22" fillId="0" borderId="0" applyFill="0" applyBorder="0" applyAlignment="0" applyProtection="0"/>
    <xf numFmtId="6" fontId="6" fillId="0" borderId="0" applyFont="0" applyFill="0" applyBorder="0" applyAlignment="0" applyProtection="0"/>
    <xf numFmtId="221" fontId="22" fillId="0" borderId="0" applyFill="0" applyBorder="0" applyAlignment="0" applyProtection="0"/>
    <xf numFmtId="43" fontId="16" fillId="0" borderId="0" applyFont="0" applyFill="0" applyBorder="0" applyAlignment="0" applyProtection="0"/>
    <xf numFmtId="221" fontId="22" fillId="0" borderId="0" applyFill="0" applyBorder="0" applyAlignment="0" applyProtection="0"/>
    <xf numFmtId="6" fontId="75" fillId="0" borderId="0" applyFont="0" applyFill="0" applyBorder="0" applyAlignment="0" applyProtection="0"/>
    <xf numFmtId="221" fontId="22" fillId="0" borderId="0" applyFill="0" applyBorder="0" applyAlignment="0" applyProtection="0"/>
    <xf numFmtId="43" fontId="76" fillId="0" borderId="0" applyFont="0" applyFill="0" applyBorder="0" applyAlignment="0" applyProtection="0"/>
    <xf numFmtId="43" fontId="5"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221" fontId="22" fillId="0" borderId="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49" fillId="0" borderId="0" applyFont="0" applyFill="0" applyBorder="0" applyAlignment="0" applyProtection="0"/>
    <xf numFmtId="43" fontId="78" fillId="0" borderId="0" applyFont="0" applyFill="0" applyBorder="0" applyAlignment="0" applyProtection="0"/>
    <xf numFmtId="181"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221" fontId="22" fillId="0" borderId="0" applyFill="0" applyBorder="0" applyAlignment="0" applyProtection="0"/>
    <xf numFmtId="41" fontId="8"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221" fontId="22" fillId="0" borderId="0" applyFill="0" applyBorder="0" applyAlignment="0" applyProtection="0"/>
    <xf numFmtId="43" fontId="6" fillId="0" borderId="0" applyFont="0" applyFill="0" applyBorder="0" applyAlignment="0" applyProtection="0"/>
    <xf numFmtId="221" fontId="22" fillId="0" borderId="0" applyFill="0" applyBorder="0" applyAlignment="0" applyProtection="0"/>
    <xf numFmtId="221" fontId="22" fillId="0" borderId="0" applyFill="0" applyBorder="0" applyAlignment="0" applyProtection="0"/>
    <xf numFmtId="221" fontId="17" fillId="0" borderId="0" applyFill="0" applyBorder="0" applyAlignment="0" applyProtection="0"/>
    <xf numFmtId="222" fontId="22" fillId="0" borderId="0" applyFill="0" applyBorder="0" applyAlignment="0" applyProtection="0"/>
    <xf numFmtId="223" fontId="54"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0" borderId="0" applyFill="0" applyBorder="0" applyAlignment="0" applyProtection="0"/>
    <xf numFmtId="43" fontId="78" fillId="0" borderId="0" applyFont="0" applyFill="0" applyBorder="0" applyAlignment="0" applyProtection="0"/>
    <xf numFmtId="0" fontId="8" fillId="0" borderId="0" applyFont="0" applyFill="0" applyBorder="0" applyAlignment="0" applyProtection="0"/>
    <xf numFmtId="0" fontId="22" fillId="0" borderId="0" applyFill="0" applyBorder="0" applyAlignment="0" applyProtection="0"/>
    <xf numFmtId="221" fontId="17" fillId="0" borderId="0" applyFill="0" applyBorder="0" applyAlignment="0" applyProtection="0"/>
    <xf numFmtId="224" fontId="14" fillId="0" borderId="0" applyFill="0" applyBorder="0" applyAlignment="0" applyProtection="0"/>
    <xf numFmtId="43" fontId="8" fillId="0" borderId="0" applyFont="0" applyFill="0" applyBorder="0" applyAlignment="0" applyProtection="0"/>
    <xf numFmtId="221" fontId="22" fillId="0" borderId="0" applyFill="0" applyBorder="0" applyAlignment="0" applyProtection="0"/>
    <xf numFmtId="223" fontId="54" fillId="0" borderId="0" applyFont="0" applyFill="0" applyBorder="0" applyAlignment="0" applyProtection="0"/>
    <xf numFmtId="43" fontId="181" fillId="0" borderId="0" applyFont="0" applyFill="0" applyBorder="0" applyAlignment="0" applyProtection="0"/>
    <xf numFmtId="43" fontId="18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1" fontId="22" fillId="0" borderId="0" applyFill="0" applyBorder="0" applyAlignment="0" applyProtection="0"/>
    <xf numFmtId="43" fontId="6" fillId="0" borderId="0" applyFont="0" applyFill="0" applyBorder="0" applyAlignment="0" applyProtection="0"/>
    <xf numFmtId="43" fontId="78" fillId="0" borderId="0" applyFont="0" applyFill="0" applyBorder="0" applyAlignment="0" applyProtection="0"/>
    <xf numFmtId="221" fontId="6" fillId="0" borderId="0" applyFill="0" applyBorder="0" applyAlignment="0" applyProtection="0"/>
    <xf numFmtId="43" fontId="6" fillId="0" borderId="0" applyFont="0" applyFill="0" applyBorder="0" applyAlignment="0" applyProtection="0"/>
    <xf numFmtId="221" fontId="22" fillId="0" borderId="0" applyFill="0" applyBorder="0" applyAlignment="0" applyProtection="0"/>
    <xf numFmtId="43" fontId="8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1" fontId="22" fillId="0" borderId="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76" fillId="0" borderId="0" applyFont="0" applyFill="0" applyBorder="0" applyAlignment="0" applyProtection="0"/>
    <xf numFmtId="43" fontId="17" fillId="0" borderId="0" applyFont="0" applyFill="0" applyBorder="0" applyAlignment="0" applyProtection="0"/>
    <xf numFmtId="221" fontId="22"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1" fontId="22" fillId="0" borderId="0" applyFill="0" applyBorder="0" applyAlignment="0" applyProtection="0"/>
    <xf numFmtId="43" fontId="6" fillId="0" borderId="0" applyFont="0" applyFill="0" applyBorder="0" applyAlignment="0" applyProtection="0"/>
    <xf numFmtId="221" fontId="22" fillId="0" borderId="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221" fontId="22" fillId="0" borderId="0" applyFill="0" applyBorder="0" applyAlignment="0" applyProtection="0"/>
    <xf numFmtId="225" fontId="81" fillId="0" borderId="0"/>
    <xf numFmtId="3" fontId="14" fillId="0" borderId="0" applyFill="0" applyBorder="0" applyAlignment="0" applyProtection="0"/>
    <xf numFmtId="3" fontId="8" fillId="0" borderId="0" applyFont="0" applyFill="0" applyBorder="0" applyAlignment="0" applyProtection="0"/>
    <xf numFmtId="0" fontId="82" fillId="0" borderId="0" applyNumberFormat="0" applyFill="0" applyBorder="0" applyAlignment="0" applyProtection="0"/>
    <xf numFmtId="0" fontId="83" fillId="0" borderId="0" applyNumberFormat="0" applyAlignment="0">
      <alignment horizontal="left"/>
    </xf>
    <xf numFmtId="226" fontId="84" fillId="0" borderId="0" applyFill="0" applyBorder="0" applyProtection="0"/>
    <xf numFmtId="227" fontId="73" fillId="0" borderId="0" applyFont="0" applyFill="0" applyBorder="0" applyAlignment="0" applyProtection="0"/>
    <xf numFmtId="228" fontId="81" fillId="0" borderId="0" applyFill="0" applyBorder="0" applyProtection="0"/>
    <xf numFmtId="228" fontId="81" fillId="0" borderId="14" applyFill="0" applyProtection="0"/>
    <xf numFmtId="228" fontId="81" fillId="0" borderId="15" applyFill="0" applyProtection="0"/>
    <xf numFmtId="229" fontId="37" fillId="0" borderId="0" applyFont="0" applyFill="0" applyBorder="0" applyAlignment="0" applyProtection="0"/>
    <xf numFmtId="230" fontId="24" fillId="0" borderId="0" applyFill="0" applyBorder="0" applyAlignment="0" applyProtection="0"/>
    <xf numFmtId="231" fontId="24" fillId="0" borderId="0" applyFill="0" applyBorder="0" applyAlignment="0" applyProtection="0"/>
    <xf numFmtId="232" fontId="85" fillId="0" borderId="0">
      <protection locked="0"/>
    </xf>
    <xf numFmtId="233" fontId="85" fillId="0" borderId="0">
      <protection locked="0"/>
    </xf>
    <xf numFmtId="234" fontId="86" fillId="0" borderId="16">
      <protection locked="0"/>
    </xf>
    <xf numFmtId="235" fontId="85" fillId="0" borderId="0">
      <protection locked="0"/>
    </xf>
    <xf numFmtId="236" fontId="85" fillId="0" borderId="0">
      <protection locked="0"/>
    </xf>
    <xf numFmtId="235" fontId="85" fillId="0" borderId="0" applyNumberFormat="0">
      <protection locked="0"/>
    </xf>
    <xf numFmtId="235" fontId="85" fillId="0" borderId="0">
      <protection locked="0"/>
    </xf>
    <xf numFmtId="209" fontId="87" fillId="0" borderId="2"/>
    <xf numFmtId="237" fontId="87" fillId="0" borderId="2"/>
    <xf numFmtId="238" fontId="8" fillId="0" borderId="0" applyFont="0" applyFill="0" applyBorder="0" applyAlignment="0" applyProtection="0"/>
    <xf numFmtId="203" fontId="14" fillId="0" borderId="0" applyFill="0" applyBorder="0" applyAlignment="0" applyProtection="0"/>
    <xf numFmtId="239" fontId="74" fillId="0" borderId="0" applyFont="0" applyFill="0" applyBorder="0" applyAlignment="0" applyProtection="0"/>
    <xf numFmtId="240" fontId="39" fillId="0" borderId="0" applyFont="0" applyFill="0" applyBorder="0" applyAlignment="0" applyProtection="0"/>
    <xf numFmtId="241" fontId="74" fillId="0" borderId="0" applyFont="0" applyFill="0" applyBorder="0" applyAlignment="0" applyProtection="0"/>
    <xf numFmtId="242" fontId="39" fillId="0" borderId="0" applyFont="0" applyFill="0" applyBorder="0" applyAlignment="0" applyProtection="0"/>
    <xf numFmtId="243" fontId="74" fillId="0" borderId="0" applyFont="0" applyFill="0" applyBorder="0" applyAlignment="0" applyProtection="0"/>
    <xf numFmtId="244" fontId="39" fillId="0" borderId="0" applyFont="0" applyFill="0" applyBorder="0" applyAlignment="0" applyProtection="0"/>
    <xf numFmtId="44" fontId="78" fillId="0" borderId="0" applyFont="0" applyFill="0" applyBorder="0" applyAlignment="0" applyProtection="0"/>
    <xf numFmtId="245" fontId="22" fillId="0" borderId="0" applyFill="0" applyBorder="0" applyAlignment="0" applyProtection="0"/>
    <xf numFmtId="44" fontId="78" fillId="0" borderId="0" applyFont="0" applyFill="0" applyBorder="0" applyAlignment="0" applyProtection="0"/>
    <xf numFmtId="245" fontId="22" fillId="0" borderId="0" applyFill="0" applyBorder="0" applyAlignment="0" applyProtection="0"/>
    <xf numFmtId="175" fontId="14" fillId="0" borderId="0" applyFill="0" applyBorder="0" applyAlignment="0" applyProtection="0"/>
    <xf numFmtId="246" fontId="8" fillId="0" borderId="0" applyFont="0" applyFill="0" applyBorder="0" applyAlignment="0" applyProtection="0"/>
    <xf numFmtId="247" fontId="8" fillId="0" borderId="0"/>
    <xf numFmtId="211" fontId="68" fillId="0" borderId="8"/>
    <xf numFmtId="0" fontId="69" fillId="33" borderId="17" applyNumberFormat="0" applyAlignment="0" applyProtection="0"/>
    <xf numFmtId="1" fontId="70" fillId="0" borderId="0" applyBorder="0"/>
    <xf numFmtId="209" fontId="20" fillId="0" borderId="2">
      <alignment horizontal="center"/>
      <protection hidden="1"/>
    </xf>
    <xf numFmtId="248" fontId="88" fillId="0" borderId="2">
      <alignment horizontal="center"/>
      <protection hidden="1"/>
    </xf>
    <xf numFmtId="2" fontId="20" fillId="0" borderId="2">
      <alignment horizontal="center"/>
      <protection hidden="1"/>
    </xf>
    <xf numFmtId="0" fontId="14" fillId="0" borderId="0" applyFill="0" applyBorder="0" applyAlignment="0" applyProtection="0"/>
    <xf numFmtId="0" fontId="8" fillId="0" borderId="0" applyFont="0" applyFill="0" applyBorder="0" applyAlignment="0" applyProtection="0"/>
    <xf numFmtId="14" fontId="89" fillId="0" borderId="0" applyFill="0" applyBorder="0" applyAlignment="0"/>
    <xf numFmtId="0" fontId="8" fillId="0" borderId="0" applyFont="0" applyFill="0" applyBorder="0" applyAlignment="0" applyProtection="0"/>
    <xf numFmtId="249" fontId="81" fillId="0" borderId="0" applyFill="0" applyBorder="0" applyProtection="0"/>
    <xf numFmtId="249" fontId="81" fillId="0" borderId="14" applyFill="0" applyProtection="0"/>
    <xf numFmtId="249" fontId="81" fillId="0" borderId="15" applyFill="0" applyProtection="0"/>
    <xf numFmtId="250" fontId="14" fillId="0" borderId="0" applyFill="0" applyBorder="0" applyProtection="0">
      <alignment vertical="center"/>
    </xf>
    <xf numFmtId="251" fontId="8" fillId="0" borderId="18">
      <alignment vertical="center"/>
    </xf>
    <xf numFmtId="252" fontId="14" fillId="0" borderId="0" applyFill="0" applyBorder="0" applyAlignment="0" applyProtection="0"/>
    <xf numFmtId="253" fontId="14" fillId="0" borderId="0" applyFill="0" applyBorder="0" applyAlignment="0" applyProtection="0"/>
    <xf numFmtId="254" fontId="37" fillId="0" borderId="0" applyFont="0" applyFill="0" applyBorder="0" applyAlignment="0" applyProtection="0"/>
    <xf numFmtId="168" fontId="24" fillId="0" borderId="0" applyFill="0" applyBorder="0" applyAlignment="0" applyProtection="0"/>
    <xf numFmtId="255" fontId="37" fillId="0" borderId="0" applyFont="0" applyFill="0" applyBorder="0" applyAlignment="0" applyProtection="0"/>
    <xf numFmtId="256" fontId="8" fillId="0" borderId="0"/>
    <xf numFmtId="41" fontId="90" fillId="0" borderId="0" applyFont="0" applyFill="0" applyBorder="0" applyAlignment="0" applyProtection="0"/>
    <xf numFmtId="41"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3" fontId="17" fillId="0" borderId="0" applyFont="0" applyBorder="0" applyAlignment="0"/>
    <xf numFmtId="3" fontId="24" fillId="0" borderId="0" applyBorder="0" applyAlignment="0"/>
    <xf numFmtId="207" fontId="8" fillId="0" borderId="0" applyFill="0" applyBorder="0" applyAlignment="0"/>
    <xf numFmtId="203" fontId="8" fillId="0" borderId="0" applyFill="0" applyBorder="0" applyAlignment="0"/>
    <xf numFmtId="207" fontId="8" fillId="0" borderId="0" applyFill="0" applyBorder="0" applyAlignment="0"/>
    <xf numFmtId="208" fontId="8" fillId="0" borderId="0" applyFill="0" applyBorder="0" applyAlignment="0"/>
    <xf numFmtId="203" fontId="8" fillId="0" borderId="0" applyFill="0" applyBorder="0" applyAlignment="0"/>
    <xf numFmtId="0" fontId="91" fillId="0" borderId="0" applyNumberFormat="0" applyAlignment="0">
      <alignment horizontal="left"/>
    </xf>
    <xf numFmtId="257" fontId="14" fillId="0" borderId="0" applyFill="0" applyBorder="0" applyAlignment="0" applyProtection="0"/>
    <xf numFmtId="0" fontId="92" fillId="0" borderId="0" applyNumberFormat="0" applyFill="0" applyBorder="0" applyAlignment="0" applyProtection="0"/>
    <xf numFmtId="3" fontId="17" fillId="0" borderId="0" applyFont="0" applyBorder="0" applyAlignment="0"/>
    <xf numFmtId="3" fontId="24" fillId="0" borderId="0" applyBorder="0" applyAlignment="0"/>
    <xf numFmtId="0" fontId="8" fillId="0" borderId="0"/>
    <xf numFmtId="2" fontId="14" fillId="0" borderId="0" applyFill="0" applyBorder="0" applyAlignment="0" applyProtection="0"/>
    <xf numFmtId="2" fontId="8"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Protection="0">
      <alignment vertical="center"/>
    </xf>
    <xf numFmtId="0" fontId="95" fillId="0" borderId="0" applyNumberFormat="0" applyFill="0" applyBorder="0" applyAlignment="0" applyProtection="0"/>
    <xf numFmtId="0" fontId="96" fillId="0" borderId="0" applyNumberFormat="0" applyFill="0" applyBorder="0" applyProtection="0">
      <alignment vertical="center"/>
    </xf>
    <xf numFmtId="0" fontId="97" fillId="0" borderId="0" applyNumberFormat="0" applyFill="0" applyBorder="0" applyAlignment="0" applyProtection="0"/>
    <xf numFmtId="0" fontId="98" fillId="0" borderId="0" applyNumberFormat="0" applyFill="0" applyBorder="0" applyAlignment="0" applyProtection="0"/>
    <xf numFmtId="258" fontId="99" fillId="0" borderId="19" applyNumberFormat="0" applyFill="0" applyBorder="0" applyAlignment="0" applyProtection="0"/>
    <xf numFmtId="0" fontId="100" fillId="0" borderId="0" applyNumberFormat="0" applyFill="0" applyBorder="0" applyAlignment="0" applyProtection="0"/>
    <xf numFmtId="0" fontId="101" fillId="8" borderId="0" applyNumberFormat="0" applyBorder="0" applyAlignment="0" applyProtection="0"/>
    <xf numFmtId="0" fontId="102" fillId="2" borderId="0" applyNumberFormat="0" applyBorder="0" applyAlignment="0" applyProtection="0"/>
    <xf numFmtId="0" fontId="103" fillId="0" borderId="10" applyNumberFormat="0" applyFill="0" applyBorder="0" applyAlignment="0" applyProtection="0">
      <alignment horizontal="center" vertical="center"/>
    </xf>
    <xf numFmtId="0" fontId="14" fillId="0" borderId="0" applyNumberFormat="0" applyBorder="0" applyAlignment="0"/>
    <xf numFmtId="0" fontId="8" fillId="0" borderId="0"/>
    <xf numFmtId="0" fontId="104" fillId="34" borderId="0"/>
    <xf numFmtId="49" fontId="105" fillId="0" borderId="0">
      <alignment vertical="center" wrapText="1" shrinkToFit="1"/>
    </xf>
    <xf numFmtId="0" fontId="8" fillId="0" borderId="0"/>
    <xf numFmtId="0" fontId="30" fillId="0" borderId="20" applyNumberFormat="0" applyAlignment="0" applyProtection="0"/>
    <xf numFmtId="0" fontId="30" fillId="0" borderId="21" applyNumberFormat="0" applyAlignment="0" applyProtection="0">
      <alignment horizontal="left" vertical="center"/>
    </xf>
    <xf numFmtId="0" fontId="8" fillId="0" borderId="0"/>
    <xf numFmtId="0" fontId="30" fillId="0" borderId="5">
      <alignment horizontal="left" vertical="center"/>
    </xf>
    <xf numFmtId="0" fontId="30" fillId="0" borderId="22">
      <alignment horizontal="left" vertical="center"/>
    </xf>
    <xf numFmtId="0" fontId="8" fillId="0" borderId="0"/>
    <xf numFmtId="14" fontId="64" fillId="35" borderId="23">
      <alignment horizontal="center" vertical="center" wrapText="1"/>
    </xf>
    <xf numFmtId="0" fontId="106" fillId="0" borderId="24" applyNumberFormat="0" applyFill="0" applyAlignment="0" applyProtection="0"/>
    <xf numFmtId="0" fontId="107" fillId="0" borderId="25" applyNumberFormat="0" applyFill="0" applyAlignment="0" applyProtection="0"/>
    <xf numFmtId="0" fontId="108" fillId="0" borderId="26" applyNumberFormat="0" applyFill="0" applyAlignment="0" applyProtection="0"/>
    <xf numFmtId="0" fontId="108" fillId="0" borderId="0" applyNumberFormat="0" applyFill="0" applyBorder="0" applyAlignment="0" applyProtection="0"/>
    <xf numFmtId="0" fontId="67" fillId="0" borderId="0" applyFill="0" applyAlignment="0" applyProtection="0">
      <protection locked="0"/>
    </xf>
    <xf numFmtId="0" fontId="67" fillId="0" borderId="11" applyFill="0" applyAlignment="0" applyProtection="0">
      <protection locked="0"/>
    </xf>
    <xf numFmtId="0" fontId="109" fillId="0" borderId="0" applyProtection="0"/>
    <xf numFmtId="0" fontId="8" fillId="0" borderId="0"/>
    <xf numFmtId="203" fontId="17" fillId="0" borderId="0">
      <protection locked="0"/>
    </xf>
    <xf numFmtId="0" fontId="30" fillId="0" borderId="0" applyProtection="0"/>
    <xf numFmtId="0" fontId="8" fillId="0" borderId="0"/>
    <xf numFmtId="0" fontId="110" fillId="0" borderId="23">
      <alignment horizontal="center"/>
    </xf>
    <xf numFmtId="0" fontId="110" fillId="0" borderId="0">
      <alignment horizontal="center"/>
    </xf>
    <xf numFmtId="0" fontId="111" fillId="36" borderId="9" applyNumberFormat="0" applyAlignment="0"/>
    <xf numFmtId="0" fontId="8" fillId="0" borderId="0"/>
    <xf numFmtId="49" fontId="112" fillId="0" borderId="9">
      <alignment vertical="center"/>
    </xf>
    <xf numFmtId="0" fontId="8" fillId="0" borderId="0"/>
    <xf numFmtId="191" fontId="33" fillId="0" borderId="0" applyFont="0" applyFill="0" applyBorder="0" applyAlignment="0" applyProtection="0"/>
    <xf numFmtId="0" fontId="113" fillId="0" borderId="0"/>
    <xf numFmtId="0" fontId="114" fillId="0" borderId="0"/>
    <xf numFmtId="0" fontId="115" fillId="0" borderId="0" applyFont="0" applyFill="0" applyBorder="0" applyAlignment="0" applyProtection="0"/>
    <xf numFmtId="0" fontId="24" fillId="0" borderId="0" applyFill="0" applyBorder="0" applyAlignment="0" applyProtection="0"/>
    <xf numFmtId="0" fontId="115" fillId="0" borderId="0" applyFont="0" applyFill="0" applyBorder="0" applyAlignment="0" applyProtection="0"/>
    <xf numFmtId="0" fontId="102" fillId="37" borderId="0" applyNumberFormat="0" applyBorder="0" applyAlignment="0" applyProtection="0"/>
    <xf numFmtId="0" fontId="8" fillId="0" borderId="0"/>
    <xf numFmtId="0" fontId="116" fillId="14" borderId="12" applyNumberFormat="0" applyAlignment="0" applyProtection="0"/>
    <xf numFmtId="0" fontId="117" fillId="0" borderId="0" applyNumberFormat="0" applyFill="0" applyBorder="0" applyAlignment="0" applyProtection="0">
      <alignment vertical="top"/>
      <protection locked="0"/>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alignment vertical="top"/>
      <protection locked="0"/>
    </xf>
    <xf numFmtId="0" fontId="119" fillId="0" borderId="0" applyNumberFormat="0" applyFill="0" applyBorder="0" applyAlignment="0" applyProtection="0"/>
    <xf numFmtId="0" fontId="117" fillId="0" borderId="0" applyNumberFormat="0" applyFill="0" applyBorder="0" applyAlignment="0" applyProtection="0">
      <alignment vertical="top"/>
      <protection locked="0"/>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7" fillId="0" borderId="0"/>
    <xf numFmtId="0" fontId="57" fillId="0" borderId="27">
      <alignment horizontal="centerContinuous"/>
    </xf>
    <xf numFmtId="0" fontId="24" fillId="0" borderId="0"/>
    <xf numFmtId="0" fontId="78" fillId="0" borderId="0"/>
    <xf numFmtId="0" fontId="8" fillId="0" borderId="0"/>
    <xf numFmtId="0" fontId="24" fillId="0" borderId="0"/>
    <xf numFmtId="0" fontId="8" fillId="0" borderId="0"/>
    <xf numFmtId="207" fontId="8" fillId="0" borderId="0" applyFill="0" applyBorder="0" applyAlignment="0"/>
    <xf numFmtId="0" fontId="8" fillId="0" borderId="0"/>
    <xf numFmtId="203" fontId="8" fillId="0" borderId="0" applyFill="0" applyBorder="0" applyAlignment="0"/>
    <xf numFmtId="0" fontId="8" fillId="0" borderId="0"/>
    <xf numFmtId="207" fontId="8" fillId="0" borderId="0" applyFill="0" applyBorder="0" applyAlignment="0"/>
    <xf numFmtId="0" fontId="8" fillId="0" borderId="0"/>
    <xf numFmtId="208" fontId="8" fillId="0" borderId="0" applyFill="0" applyBorder="0" applyAlignment="0"/>
    <xf numFmtId="0" fontId="8" fillId="0" borderId="0"/>
    <xf numFmtId="203" fontId="8" fillId="0" borderId="0" applyFill="0" applyBorder="0" applyAlignment="0"/>
    <xf numFmtId="0" fontId="8" fillId="0" borderId="0"/>
    <xf numFmtId="0" fontId="120" fillId="0" borderId="28" applyNumberFormat="0" applyFill="0" applyAlignment="0" applyProtection="0"/>
    <xf numFmtId="3" fontId="121" fillId="0" borderId="29" applyNumberFormat="0" applyAlignment="0">
      <alignment horizontal="center" vertical="center"/>
    </xf>
    <xf numFmtId="3" fontId="122" fillId="0" borderId="29" applyNumberFormat="0" applyAlignment="0">
      <alignment horizontal="center" vertical="center"/>
    </xf>
    <xf numFmtId="3" fontId="111" fillId="0" borderId="29" applyNumberFormat="0" applyAlignment="0">
      <alignment horizontal="center" vertical="center"/>
    </xf>
    <xf numFmtId="209" fontId="102" fillId="0" borderId="4" applyFont="0"/>
    <xf numFmtId="3" fontId="8" fillId="0" borderId="30"/>
    <xf numFmtId="38" fontId="14" fillId="0" borderId="0" applyFill="0" applyBorder="0" applyAlignment="0" applyProtection="0"/>
    <xf numFmtId="40" fontId="14" fillId="0" borderId="0" applyFill="0" applyBorder="0" applyAlignment="0" applyProtection="0"/>
    <xf numFmtId="0" fontId="67" fillId="0" borderId="31"/>
    <xf numFmtId="0" fontId="8" fillId="0" borderId="0"/>
    <xf numFmtId="259" fontId="123" fillId="0" borderId="32"/>
    <xf numFmtId="0" fontId="8" fillId="0" borderId="0"/>
    <xf numFmtId="194" fontId="14" fillId="0" borderId="0" applyFill="0" applyBorder="0" applyAlignment="0" applyProtection="0"/>
    <xf numFmtId="200" fontId="14" fillId="0" borderId="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0" fontId="14" fillId="0" borderId="0" applyNumberFormat="0" applyFill="0" applyAlignment="0"/>
    <xf numFmtId="0" fontId="16" fillId="0" borderId="0" applyNumberFormat="0" applyFont="0" applyFill="0" applyAlignment="0"/>
    <xf numFmtId="0" fontId="8" fillId="0" borderId="0"/>
    <xf numFmtId="0" fontId="16" fillId="0" borderId="0" applyNumberFormat="0" applyFont="0" applyFill="0" applyAlignment="0"/>
    <xf numFmtId="0" fontId="8" fillId="0" borderId="0"/>
    <xf numFmtId="0" fontId="16" fillId="0" borderId="0" applyNumberFormat="0" applyFont="0" applyFill="0" applyAlignment="0"/>
    <xf numFmtId="0" fontId="8" fillId="0" borderId="0"/>
    <xf numFmtId="0" fontId="14" fillId="0" borderId="0" applyNumberFormat="0" applyFill="0" applyAlignment="0"/>
    <xf numFmtId="0" fontId="8" fillId="0" borderId="0"/>
    <xf numFmtId="0" fontId="16" fillId="0" borderId="0" applyNumberFormat="0" applyFont="0" applyFill="0" applyAlignment="0"/>
    <xf numFmtId="0" fontId="8" fillId="0" borderId="0"/>
    <xf numFmtId="0" fontId="16" fillId="0" borderId="0" applyNumberFormat="0" applyFont="0" applyFill="0" applyAlignment="0"/>
    <xf numFmtId="0" fontId="8" fillId="0" borderId="0"/>
    <xf numFmtId="0" fontId="6" fillId="0" borderId="0" applyNumberFormat="0" applyFill="0" applyAlignment="0"/>
    <xf numFmtId="0" fontId="8" fillId="0" borderId="0"/>
    <xf numFmtId="0" fontId="8" fillId="0" borderId="0"/>
    <xf numFmtId="0" fontId="6" fillId="0" borderId="0" applyNumberFormat="0" applyFill="0" applyAlignment="0"/>
    <xf numFmtId="0" fontId="6" fillId="0" borderId="0"/>
    <xf numFmtId="0" fontId="6" fillId="0" borderId="0"/>
    <xf numFmtId="0" fontId="6" fillId="0" borderId="0" applyNumberFormat="0" applyFill="0" applyAlignment="0"/>
    <xf numFmtId="0" fontId="8" fillId="0" borderId="0"/>
    <xf numFmtId="0" fontId="6" fillId="0" borderId="0" applyNumberFormat="0" applyFill="0" applyAlignment="0"/>
    <xf numFmtId="0" fontId="8" fillId="0" borderId="0"/>
    <xf numFmtId="0" fontId="6" fillId="0" borderId="0" applyNumberFormat="0" applyFill="0" applyAlignment="0"/>
    <xf numFmtId="0" fontId="8" fillId="0" borderId="0"/>
    <xf numFmtId="0" fontId="6" fillId="0" borderId="0" applyNumberFormat="0" applyFill="0" applyAlignment="0"/>
    <xf numFmtId="0" fontId="6" fillId="0" borderId="0" applyNumberFormat="0" applyFill="0" applyAlignment="0"/>
    <xf numFmtId="0" fontId="8" fillId="0" borderId="0"/>
    <xf numFmtId="0" fontId="8" fillId="0" borderId="0"/>
    <xf numFmtId="0" fontId="6" fillId="0" borderId="0" applyNumberFormat="0" applyFill="0" applyAlignment="0"/>
    <xf numFmtId="0" fontId="8" fillId="0" borderId="0"/>
    <xf numFmtId="0" fontId="6" fillId="0" borderId="0" applyNumberFormat="0" applyFill="0" applyAlignment="0"/>
    <xf numFmtId="0" fontId="8" fillId="0" borderId="0"/>
    <xf numFmtId="0" fontId="8" fillId="0" borderId="0" applyNumberFormat="0" applyFill="0" applyAlignment="0"/>
    <xf numFmtId="0" fontId="8" fillId="0" borderId="0"/>
    <xf numFmtId="0" fontId="14" fillId="0" borderId="0" applyNumberFormat="0" applyFill="0" applyAlignment="0"/>
    <xf numFmtId="0" fontId="8" fillId="0" borderId="0"/>
    <xf numFmtId="0" fontId="14" fillId="0" borderId="0" applyNumberFormat="0" applyFill="0" applyAlignment="0"/>
    <xf numFmtId="0" fontId="8" fillId="0" borderId="0"/>
    <xf numFmtId="0" fontId="8" fillId="0" borderId="0" applyNumberFormat="0" applyFill="0" applyAlignment="0"/>
    <xf numFmtId="0" fontId="8" fillId="0" borderId="0"/>
    <xf numFmtId="0" fontId="14" fillId="0" borderId="0" applyNumberFormat="0" applyFill="0" applyAlignment="0"/>
    <xf numFmtId="0" fontId="8" fillId="0" borderId="0"/>
    <xf numFmtId="0" fontId="16" fillId="0" borderId="0" applyNumberFormat="0" applyFont="0" applyFill="0" applyAlignment="0"/>
    <xf numFmtId="0" fontId="8" fillId="0" borderId="0"/>
    <xf numFmtId="0" fontId="14" fillId="0" borderId="0" applyNumberFormat="0" applyFill="0" applyAlignment="0"/>
    <xf numFmtId="0" fontId="8" fillId="0" borderId="0"/>
    <xf numFmtId="0" fontId="16" fillId="0" borderId="0" applyNumberFormat="0" applyFont="0" applyFill="0" applyAlignment="0"/>
    <xf numFmtId="0" fontId="8" fillId="0" borderId="0"/>
    <xf numFmtId="0" fontId="87" fillId="0" borderId="0">
      <alignment horizontal="justify" vertical="top"/>
    </xf>
    <xf numFmtId="0" fontId="124" fillId="38" borderId="0" applyNumberFormat="0" applyBorder="0" applyAlignment="0" applyProtection="0"/>
    <xf numFmtId="0" fontId="37" fillId="0" borderId="1"/>
    <xf numFmtId="0" fontId="81" fillId="0" borderId="0"/>
    <xf numFmtId="0" fontId="8" fillId="0" borderId="0"/>
    <xf numFmtId="37" fontId="125" fillId="0" borderId="0"/>
    <xf numFmtId="0" fontId="8" fillId="0" borderId="0"/>
    <xf numFmtId="0" fontId="14" fillId="0" borderId="0" applyNumberFormat="0" applyFill="0" applyBorder="0" applyAlignment="0"/>
    <xf numFmtId="0" fontId="8" fillId="0" borderId="0"/>
    <xf numFmtId="260" fontId="17" fillId="0" borderId="0"/>
    <xf numFmtId="0" fontId="8" fillId="0" borderId="0"/>
    <xf numFmtId="0" fontId="8" fillId="0" borderId="0"/>
    <xf numFmtId="261" fontId="17" fillId="0" borderId="0"/>
    <xf numFmtId="260" fontId="17" fillId="0" borderId="0"/>
    <xf numFmtId="0" fontId="40" fillId="0" borderId="0"/>
    <xf numFmtId="0" fontId="8" fillId="0" borderId="0"/>
    <xf numFmtId="0" fontId="182" fillId="0" borderId="0"/>
    <xf numFmtId="0" fontId="6" fillId="0" borderId="0"/>
    <xf numFmtId="0" fontId="8" fillId="0" borderId="0"/>
    <xf numFmtId="0" fontId="6" fillId="0" borderId="0"/>
    <xf numFmtId="0" fontId="6" fillId="0" borderId="0"/>
    <xf numFmtId="0" fontId="80" fillId="0" borderId="0"/>
    <xf numFmtId="0" fontId="80" fillId="0" borderId="0"/>
    <xf numFmtId="0" fontId="80" fillId="0" borderId="0"/>
    <xf numFmtId="0" fontId="46" fillId="0" borderId="0"/>
    <xf numFmtId="0" fontId="8" fillId="0" borderId="0"/>
    <xf numFmtId="0" fontId="78" fillId="0" borderId="0"/>
    <xf numFmtId="0" fontId="180" fillId="0" borderId="0"/>
    <xf numFmtId="0" fontId="180" fillId="0" borderId="0"/>
    <xf numFmtId="0" fontId="183" fillId="0" borderId="0"/>
    <xf numFmtId="0" fontId="80" fillId="0" borderId="0"/>
    <xf numFmtId="0" fontId="8" fillId="0" borderId="0"/>
    <xf numFmtId="0" fontId="80" fillId="0" borderId="0"/>
    <xf numFmtId="0" fontId="184" fillId="0" borderId="0"/>
    <xf numFmtId="0" fontId="6" fillId="0" borderId="0"/>
    <xf numFmtId="0" fontId="78" fillId="0" borderId="0"/>
    <xf numFmtId="0" fontId="8" fillId="0" borderId="0"/>
    <xf numFmtId="0" fontId="8" fillId="0" borderId="0"/>
    <xf numFmtId="0" fontId="6" fillId="0" borderId="0"/>
    <xf numFmtId="0" fontId="180" fillId="0" borderId="0"/>
    <xf numFmtId="0" fontId="182" fillId="0" borderId="0"/>
    <xf numFmtId="0" fontId="8" fillId="0" borderId="0"/>
    <xf numFmtId="0" fontId="6" fillId="0" borderId="0"/>
    <xf numFmtId="0" fontId="6" fillId="0" borderId="0"/>
    <xf numFmtId="0" fontId="8" fillId="0" borderId="0"/>
    <xf numFmtId="0" fontId="5" fillId="0" borderId="0"/>
    <xf numFmtId="0" fontId="5" fillId="0" borderId="0"/>
    <xf numFmtId="0" fontId="180" fillId="0" borderId="0"/>
    <xf numFmtId="0" fontId="182" fillId="0" borderId="0"/>
    <xf numFmtId="0" fontId="49" fillId="0" borderId="0"/>
    <xf numFmtId="0" fontId="180" fillId="0" borderId="0"/>
    <xf numFmtId="0" fontId="6" fillId="0" borderId="0"/>
    <xf numFmtId="0" fontId="14" fillId="0" borderId="0"/>
    <xf numFmtId="0" fontId="185" fillId="0" borderId="0"/>
    <xf numFmtId="0" fontId="8" fillId="0" borderId="0"/>
    <xf numFmtId="0" fontId="15" fillId="0" borderId="0"/>
    <xf numFmtId="0" fontId="78" fillId="0" borderId="0"/>
    <xf numFmtId="0" fontId="8" fillId="0" borderId="0"/>
    <xf numFmtId="0" fontId="15" fillId="0" borderId="0"/>
    <xf numFmtId="0" fontId="8" fillId="0" borderId="0"/>
    <xf numFmtId="0" fontId="8" fillId="0" borderId="0"/>
    <xf numFmtId="0" fontId="6" fillId="0" borderId="0"/>
    <xf numFmtId="0" fontId="180" fillId="0" borderId="0"/>
    <xf numFmtId="0" fontId="6" fillId="0" borderId="0"/>
    <xf numFmtId="0" fontId="6" fillId="0" borderId="0"/>
    <xf numFmtId="0" fontId="8" fillId="0" borderId="0"/>
    <xf numFmtId="0" fontId="6" fillId="0" borderId="0"/>
    <xf numFmtId="0" fontId="8" fillId="0" borderId="0"/>
    <xf numFmtId="0" fontId="8" fillId="0" borderId="0"/>
    <xf numFmtId="0" fontId="14" fillId="0" borderId="0"/>
    <xf numFmtId="0" fontId="6" fillId="0" borderId="0"/>
    <xf numFmtId="0" fontId="126" fillId="0" borderId="0"/>
    <xf numFmtId="0" fontId="8" fillId="0" borderId="0"/>
    <xf numFmtId="0" fontId="17" fillId="0" borderId="0"/>
    <xf numFmtId="0" fontId="8" fillId="0" borderId="0"/>
    <xf numFmtId="0" fontId="8" fillId="0" borderId="0"/>
    <xf numFmtId="0" fontId="6" fillId="0" borderId="0"/>
    <xf numFmtId="0" fontId="180" fillId="0" borderId="0"/>
    <xf numFmtId="0" fontId="6" fillId="0" borderId="0"/>
    <xf numFmtId="0" fontId="79" fillId="0" borderId="0"/>
    <xf numFmtId="0" fontId="6" fillId="0" borderId="0"/>
    <xf numFmtId="0" fontId="8" fillId="0" borderId="0"/>
    <xf numFmtId="0" fontId="180" fillId="0" borderId="0"/>
    <xf numFmtId="0" fontId="180" fillId="0" borderId="0"/>
    <xf numFmtId="0" fontId="8" fillId="0" borderId="0"/>
    <xf numFmtId="0" fontId="180" fillId="0" borderId="0"/>
    <xf numFmtId="0" fontId="6" fillId="0" borderId="0"/>
    <xf numFmtId="0" fontId="180" fillId="0" borderId="0"/>
    <xf numFmtId="0" fontId="180" fillId="0" borderId="0"/>
    <xf numFmtId="0" fontId="180" fillId="0" borderId="0"/>
    <xf numFmtId="0" fontId="77" fillId="0" borderId="0"/>
    <xf numFmtId="0" fontId="8" fillId="0" borderId="0"/>
    <xf numFmtId="0" fontId="8" fillId="0" borderId="0"/>
    <xf numFmtId="0" fontId="17" fillId="0" borderId="0"/>
    <xf numFmtId="0" fontId="6" fillId="0" borderId="0"/>
    <xf numFmtId="0" fontId="8" fillId="0" borderId="0"/>
    <xf numFmtId="0" fontId="8" fillId="0" borderId="0"/>
    <xf numFmtId="0" fontId="8" fillId="0" borderId="0"/>
    <xf numFmtId="0" fontId="6" fillId="0" borderId="0"/>
    <xf numFmtId="0" fontId="54" fillId="0" borderId="0"/>
    <xf numFmtId="0" fontId="127" fillId="0" borderId="0"/>
    <xf numFmtId="0" fontId="78" fillId="0" borderId="0"/>
    <xf numFmtId="0" fontId="186" fillId="0" borderId="0"/>
    <xf numFmtId="0" fontId="78" fillId="0" borderId="0"/>
    <xf numFmtId="0" fontId="8"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78" fillId="0" borderId="0"/>
    <xf numFmtId="0" fontId="8" fillId="0" borderId="0"/>
    <xf numFmtId="0" fontId="8" fillId="0" borderId="0"/>
    <xf numFmtId="0" fontId="8" fillId="0" borderId="0"/>
    <xf numFmtId="0" fontId="15" fillId="0" borderId="0"/>
    <xf numFmtId="0" fontId="8" fillId="0" borderId="0"/>
    <xf numFmtId="0" fontId="49" fillId="0" borderId="0"/>
    <xf numFmtId="0" fontId="182" fillId="0" borderId="0"/>
    <xf numFmtId="0" fontId="182" fillId="0" borderId="0"/>
    <xf numFmtId="0" fontId="181" fillId="0" borderId="0"/>
    <xf numFmtId="0" fontId="181" fillId="0" borderId="0"/>
    <xf numFmtId="0" fontId="8" fillId="0" borderId="0"/>
    <xf numFmtId="0" fontId="14" fillId="0" borderId="0"/>
    <xf numFmtId="0" fontId="8" fillId="0" borderId="0"/>
    <xf numFmtId="0" fontId="6" fillId="0" borderId="0"/>
    <xf numFmtId="0" fontId="14" fillId="0" borderId="0"/>
    <xf numFmtId="0" fontId="128" fillId="0" borderId="0"/>
    <xf numFmtId="0" fontId="17" fillId="0" borderId="0"/>
    <xf numFmtId="0" fontId="129" fillId="0" borderId="0" applyNumberFormat="0" applyFill="0" applyBorder="0" applyProtection="0">
      <alignment vertical="top"/>
    </xf>
    <xf numFmtId="0" fontId="76" fillId="0" borderId="0"/>
    <xf numFmtId="0" fontId="129" fillId="0" borderId="0" applyNumberFormat="0" applyFill="0" applyBorder="0" applyProtection="0">
      <alignment vertical="top"/>
    </xf>
    <xf numFmtId="0" fontId="180" fillId="0" borderId="0"/>
    <xf numFmtId="0" fontId="8" fillId="0" borderId="0"/>
    <xf numFmtId="0" fontId="14" fillId="0" borderId="0"/>
    <xf numFmtId="0" fontId="180" fillId="0" borderId="0"/>
    <xf numFmtId="0" fontId="76" fillId="0" borderId="0"/>
    <xf numFmtId="0" fontId="17" fillId="0" borderId="0"/>
    <xf numFmtId="0" fontId="17" fillId="0" borderId="0"/>
    <xf numFmtId="0" fontId="17" fillId="0" borderId="0"/>
    <xf numFmtId="0" fontId="17" fillId="0" borderId="0"/>
    <xf numFmtId="0" fontId="6" fillId="0" borderId="0"/>
    <xf numFmtId="0" fontId="8" fillId="0" borderId="0"/>
    <xf numFmtId="0" fontId="78" fillId="0" borderId="0"/>
    <xf numFmtId="0" fontId="182" fillId="0" borderId="0"/>
    <xf numFmtId="0" fontId="6" fillId="0" borderId="0"/>
    <xf numFmtId="0" fontId="6" fillId="0" borderId="0"/>
    <xf numFmtId="0" fontId="6" fillId="0" borderId="0"/>
    <xf numFmtId="0" fontId="8" fillId="0" borderId="0"/>
    <xf numFmtId="0" fontId="6" fillId="0" borderId="0"/>
    <xf numFmtId="0" fontId="6" fillId="0" borderId="0"/>
    <xf numFmtId="0" fontId="16" fillId="0" borderId="0"/>
    <xf numFmtId="0" fontId="8" fillId="0" borderId="0"/>
    <xf numFmtId="0" fontId="80" fillId="0" borderId="0"/>
    <xf numFmtId="0" fontId="80" fillId="0" borderId="0"/>
    <xf numFmtId="0" fontId="8" fillId="0" borderId="0"/>
    <xf numFmtId="0" fontId="16" fillId="0" borderId="0"/>
    <xf numFmtId="0" fontId="8" fillId="0" borderId="0"/>
    <xf numFmtId="0" fontId="180" fillId="0" borderId="0"/>
    <xf numFmtId="0" fontId="8" fillId="0" borderId="0"/>
    <xf numFmtId="0" fontId="8" fillId="0" borderId="0"/>
    <xf numFmtId="0" fontId="8" fillId="0" borderId="0"/>
    <xf numFmtId="0" fontId="6" fillId="0" borderId="0"/>
    <xf numFmtId="0" fontId="8" fillId="0" borderId="0"/>
    <xf numFmtId="0" fontId="8" fillId="0" borderId="0"/>
    <xf numFmtId="0" fontId="17" fillId="0" borderId="0"/>
    <xf numFmtId="0" fontId="8" fillId="0" borderId="0"/>
    <xf numFmtId="0" fontId="90" fillId="0" borderId="0"/>
    <xf numFmtId="0" fontId="8" fillId="39" borderId="33" applyNumberFormat="0" applyFont="0" applyAlignment="0" applyProtection="0"/>
    <xf numFmtId="0" fontId="23" fillId="0" borderId="0"/>
    <xf numFmtId="3" fontId="14" fillId="0" borderId="0" applyFill="0" applyBorder="0" applyAlignment="0" applyProtection="0"/>
    <xf numFmtId="172" fontId="41" fillId="0" borderId="0" applyFont="0" applyFill="0" applyBorder="0" applyAlignment="0" applyProtection="0"/>
    <xf numFmtId="0" fontId="67" fillId="0" borderId="0" applyNumberFormat="0" applyFill="0" applyBorder="0" applyAlignment="0" applyProtection="0"/>
    <xf numFmtId="0" fontId="8" fillId="0" borderId="0"/>
    <xf numFmtId="0" fontId="37" fillId="0" borderId="0" applyNumberFormat="0" applyFill="0" applyBorder="0" applyAlignment="0" applyProtection="0"/>
    <xf numFmtId="0" fontId="17" fillId="0" borderId="0" applyNumberFormat="0" applyFill="0" applyBorder="0" applyAlignment="0" applyProtection="0"/>
    <xf numFmtId="0" fontId="14" fillId="0" borderId="0" applyFill="0" applyBorder="0" applyAlignment="0" applyProtection="0"/>
    <xf numFmtId="0" fontId="81" fillId="0" borderId="0"/>
    <xf numFmtId="0" fontId="130" fillId="32" borderId="34" applyNumberFormat="0" applyAlignment="0" applyProtection="0"/>
    <xf numFmtId="0" fontId="131" fillId="40" borderId="0"/>
    <xf numFmtId="0" fontId="8" fillId="0" borderId="0"/>
    <xf numFmtId="262" fontId="8" fillId="0" borderId="0" applyFont="0" applyFill="0" applyBorder="0" applyAlignment="0" applyProtection="0"/>
    <xf numFmtId="14" fontId="57" fillId="0" borderId="0">
      <alignment horizontal="center" wrapText="1"/>
      <protection locked="0"/>
    </xf>
    <xf numFmtId="263" fontId="67" fillId="0" borderId="0" applyFont="0" applyFill="0" applyBorder="0" applyAlignment="0" applyProtection="0"/>
    <xf numFmtId="264" fontId="73" fillId="0" borderId="0" applyFont="0" applyFill="0" applyBorder="0" applyAlignment="0" applyProtection="0"/>
    <xf numFmtId="265" fontId="74" fillId="0" borderId="0" applyFont="0" applyFill="0" applyBorder="0" applyAlignment="0" applyProtection="0"/>
    <xf numFmtId="266" fontId="8" fillId="0" borderId="0" applyFont="0" applyFill="0" applyBorder="0" applyAlignment="0" applyProtection="0"/>
    <xf numFmtId="206" fontId="14" fillId="0" borderId="0" applyFill="0" applyBorder="0" applyAlignment="0" applyProtection="0"/>
    <xf numFmtId="0" fontId="8" fillId="0" borderId="0"/>
    <xf numFmtId="267" fontId="14" fillId="0" borderId="0" applyFill="0" applyBorder="0" applyAlignment="0" applyProtection="0"/>
    <xf numFmtId="0" fontId="8" fillId="0" borderId="0"/>
    <xf numFmtId="10" fontId="14" fillId="0" borderId="0" applyFill="0" applyBorder="0" applyAlignment="0" applyProtection="0"/>
    <xf numFmtId="0" fontId="8" fillId="0" borderId="0"/>
    <xf numFmtId="268" fontId="74" fillId="0" borderId="0" applyFont="0" applyFill="0" applyBorder="0" applyAlignment="0" applyProtection="0"/>
    <xf numFmtId="269" fontId="73" fillId="0" borderId="0" applyFont="0" applyFill="0" applyBorder="0" applyAlignment="0" applyProtection="0"/>
    <xf numFmtId="270" fontId="74" fillId="0" borderId="0" applyFont="0" applyFill="0" applyBorder="0" applyAlignment="0" applyProtection="0"/>
    <xf numFmtId="271" fontId="73" fillId="0" borderId="0" applyFont="0" applyFill="0" applyBorder="0" applyAlignment="0" applyProtection="0"/>
    <xf numFmtId="272" fontId="74" fillId="0" borderId="0" applyFont="0" applyFill="0" applyBorder="0" applyAlignment="0" applyProtection="0"/>
    <xf numFmtId="273" fontId="7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14" fillId="0" borderId="0" applyFill="0" applyBorder="0" applyAlignment="0" applyProtection="0"/>
    <xf numFmtId="9" fontId="126" fillId="0" borderId="0" applyFont="0" applyFill="0" applyBorder="0" applyAlignment="0" applyProtection="0"/>
    <xf numFmtId="0" fontId="8" fillId="0" borderId="0"/>
    <xf numFmtId="9" fontId="6" fillId="0" borderId="0" applyFont="0" applyFill="0" applyBorder="0" applyAlignment="0" applyProtection="0"/>
    <xf numFmtId="0" fontId="8" fillId="0" borderId="0"/>
    <xf numFmtId="0" fontId="8" fillId="0" borderId="0"/>
    <xf numFmtId="207" fontId="8" fillId="0" borderId="0" applyFill="0" applyBorder="0" applyAlignment="0"/>
    <xf numFmtId="0" fontId="8" fillId="0" borderId="0"/>
    <xf numFmtId="203" fontId="8" fillId="0" borderId="0" applyFill="0" applyBorder="0" applyAlignment="0"/>
    <xf numFmtId="0" fontId="8" fillId="0" borderId="0"/>
    <xf numFmtId="207" fontId="8" fillId="0" borderId="0" applyFill="0" applyBorder="0" applyAlignment="0"/>
    <xf numFmtId="0" fontId="8" fillId="0" borderId="0"/>
    <xf numFmtId="208" fontId="8" fillId="0" borderId="0" applyFill="0" applyBorder="0" applyAlignment="0"/>
    <xf numFmtId="0" fontId="8" fillId="0" borderId="0"/>
    <xf numFmtId="203" fontId="8" fillId="0" borderId="0" applyFill="0" applyBorder="0" applyAlignment="0"/>
    <xf numFmtId="0" fontId="8" fillId="0" borderId="0"/>
    <xf numFmtId="0" fontId="16" fillId="0" borderId="0"/>
    <xf numFmtId="0" fontId="8" fillId="0" borderId="0"/>
    <xf numFmtId="0" fontId="14" fillId="0" borderId="0" applyNumberFormat="0" applyFill="0" applyBorder="0" applyAlignment="0" applyProtection="0"/>
    <xf numFmtId="0" fontId="8" fillId="0" borderId="0"/>
    <xf numFmtId="0" fontId="132" fillId="0" borderId="31">
      <alignment horizontal="center"/>
    </xf>
    <xf numFmtId="0" fontId="8" fillId="0" borderId="0"/>
    <xf numFmtId="0" fontId="133" fillId="41" borderId="0" applyNumberFormat="0" applyFont="0" applyBorder="0" applyAlignment="0">
      <alignment horizontal="center"/>
    </xf>
    <xf numFmtId="14" fontId="134" fillId="0" borderId="0" applyNumberFormat="0" applyFill="0" applyBorder="0" applyAlignment="0" applyProtection="0">
      <alignment horizontal="left"/>
    </xf>
    <xf numFmtId="0" fontId="118" fillId="0" borderId="0" applyNumberFormat="0" applyFill="0" applyBorder="0" applyAlignment="0" applyProtection="0"/>
    <xf numFmtId="0" fontId="23" fillId="0" borderId="0"/>
    <xf numFmtId="191" fontId="33" fillId="0" borderId="0" applyFont="0" applyFill="0" applyBorder="0" applyAlignment="0" applyProtection="0"/>
    <xf numFmtId="0" fontId="17" fillId="0" borderId="0" applyNumberFormat="0" applyFill="0" applyBorder="0" applyAlignment="0" applyProtection="0"/>
    <xf numFmtId="4" fontId="135" fillId="42" borderId="35" applyNumberFormat="0" applyProtection="0">
      <alignment vertical="center"/>
    </xf>
    <xf numFmtId="4" fontId="136" fillId="42" borderId="35" applyNumberFormat="0" applyProtection="0">
      <alignment vertical="center"/>
    </xf>
    <xf numFmtId="4" fontId="137" fillId="42" borderId="35" applyNumberFormat="0" applyProtection="0">
      <alignment horizontal="left" vertical="center" indent="1"/>
    </xf>
    <xf numFmtId="4" fontId="137" fillId="43" borderId="0" applyNumberFormat="0" applyProtection="0">
      <alignment horizontal="left" vertical="center" indent="1"/>
    </xf>
    <xf numFmtId="4" fontId="137" fillId="44" borderId="35" applyNumberFormat="0" applyProtection="0">
      <alignment horizontal="right" vertical="center"/>
    </xf>
    <xf numFmtId="4" fontId="137" fillId="45" borderId="35" applyNumberFormat="0" applyProtection="0">
      <alignment horizontal="right" vertical="center"/>
    </xf>
    <xf numFmtId="4" fontId="137" fillId="46" borderId="35" applyNumberFormat="0" applyProtection="0">
      <alignment horizontal="right" vertical="center"/>
    </xf>
    <xf numFmtId="4" fontId="137" fillId="47" borderId="35" applyNumberFormat="0" applyProtection="0">
      <alignment horizontal="right" vertical="center"/>
    </xf>
    <xf numFmtId="4" fontId="137" fillId="48" borderId="35" applyNumberFormat="0" applyProtection="0">
      <alignment horizontal="right" vertical="center"/>
    </xf>
    <xf numFmtId="4" fontId="137" fillId="49" borderId="35" applyNumberFormat="0" applyProtection="0">
      <alignment horizontal="right" vertical="center"/>
    </xf>
    <xf numFmtId="4" fontId="137" fillId="50" borderId="35" applyNumberFormat="0" applyProtection="0">
      <alignment horizontal="right" vertical="center"/>
    </xf>
    <xf numFmtId="4" fontId="137" fillId="51" borderId="35" applyNumberFormat="0" applyProtection="0">
      <alignment horizontal="right" vertical="center"/>
    </xf>
    <xf numFmtId="4" fontId="137" fillId="52" borderId="35" applyNumberFormat="0" applyProtection="0">
      <alignment horizontal="right" vertical="center"/>
    </xf>
    <xf numFmtId="4" fontId="135" fillId="53" borderId="36" applyNumberFormat="0" applyProtection="0">
      <alignment horizontal="left" vertical="center" indent="1"/>
    </xf>
    <xf numFmtId="4" fontId="135" fillId="54" borderId="0" applyNumberFormat="0" applyProtection="0">
      <alignment horizontal="left" vertical="center" indent="1"/>
    </xf>
    <xf numFmtId="4" fontId="135" fillId="43" borderId="0" applyNumberFormat="0" applyProtection="0">
      <alignment horizontal="left" vertical="center" indent="1"/>
    </xf>
    <xf numFmtId="4" fontId="137" fillId="54" borderId="35" applyNumberFormat="0" applyProtection="0">
      <alignment horizontal="right" vertical="center"/>
    </xf>
    <xf numFmtId="4" fontId="89" fillId="54" borderId="0" applyNumberFormat="0" applyProtection="0">
      <alignment horizontal="left" vertical="center" indent="1"/>
    </xf>
    <xf numFmtId="4" fontId="89" fillId="43" borderId="0" applyNumberFormat="0" applyProtection="0">
      <alignment horizontal="left" vertical="center" indent="1"/>
    </xf>
    <xf numFmtId="4" fontId="137" fillId="55" borderId="35" applyNumberFormat="0" applyProtection="0">
      <alignment vertical="center"/>
    </xf>
    <xf numFmtId="4" fontId="138" fillId="55" borderId="35" applyNumberFormat="0" applyProtection="0">
      <alignment vertical="center"/>
    </xf>
    <xf numFmtId="4" fontId="135" fillId="54" borderId="37" applyNumberFormat="0" applyProtection="0">
      <alignment horizontal="left" vertical="center" indent="1"/>
    </xf>
    <xf numFmtId="4" fontId="137" fillId="55" borderId="35" applyNumberFormat="0" applyProtection="0">
      <alignment horizontal="right" vertical="center"/>
    </xf>
    <xf numFmtId="4" fontId="138" fillId="55" borderId="35" applyNumberFormat="0" applyProtection="0">
      <alignment horizontal="right" vertical="center"/>
    </xf>
    <xf numFmtId="4" fontId="135" fillId="54" borderId="35" applyNumberFormat="0" applyProtection="0">
      <alignment horizontal="left" vertical="center" indent="1"/>
    </xf>
    <xf numFmtId="4" fontId="139" fillId="56" borderId="37" applyNumberFormat="0" applyProtection="0">
      <alignment horizontal="left" vertical="center" indent="1"/>
    </xf>
    <xf numFmtId="4" fontId="140" fillId="55" borderId="35" applyNumberFormat="0" applyProtection="0">
      <alignment horizontal="right" vertical="center"/>
    </xf>
    <xf numFmtId="0" fontId="78" fillId="0" borderId="0">
      <alignment vertical="center"/>
    </xf>
    <xf numFmtId="0" fontId="78" fillId="0" borderId="0">
      <alignment vertical="center"/>
    </xf>
    <xf numFmtId="0" fontId="133" fillId="1" borderId="22" applyNumberFormat="0" applyFont="0" applyAlignment="0">
      <alignment horizontal="center"/>
    </xf>
    <xf numFmtId="0" fontId="141" fillId="0" borderId="0" applyNumberFormat="0" applyFill="0" applyBorder="0" applyAlignment="0" applyProtection="0"/>
    <xf numFmtId="0" fontId="142" fillId="0" borderId="0" applyNumberFormat="0" applyFill="0" applyBorder="0" applyAlignment="0">
      <alignment horizontal="center"/>
    </xf>
    <xf numFmtId="0" fontId="8" fillId="0" borderId="0"/>
    <xf numFmtId="166" fontId="143" fillId="0" borderId="0" applyNumberFormat="0" applyBorder="0" applyAlignment="0">
      <alignment horizontal="centerContinuous"/>
    </xf>
    <xf numFmtId="0" fontId="16" fillId="0" borderId="0" applyNumberFormat="0" applyFont="0" applyFill="0" applyAlignment="0"/>
    <xf numFmtId="0" fontId="30" fillId="0" borderId="0" applyNumberFormat="0" applyFill="0" applyBorder="0" applyAlignment="0" applyProtection="0"/>
    <xf numFmtId="0" fontId="109" fillId="0" borderId="0" applyNumberFormat="0" applyFill="0" applyBorder="0" applyAlignment="0" applyProtection="0"/>
    <xf numFmtId="0" fontId="31" fillId="0" borderId="0"/>
    <xf numFmtId="0" fontId="144" fillId="0" borderId="0"/>
    <xf numFmtId="0" fontId="37" fillId="0" borderId="0"/>
    <xf numFmtId="0" fontId="37" fillId="0" borderId="0"/>
    <xf numFmtId="0" fontId="8" fillId="0" borderId="38" applyNumberFormat="0" applyFont="0" applyFill="0" applyAlignment="0" applyProtection="0"/>
    <xf numFmtId="0" fontId="23" fillId="0" borderId="0"/>
    <xf numFmtId="189" fontId="33" fillId="0" borderId="0" applyFont="0" applyFill="0" applyBorder="0" applyAlignment="0" applyProtection="0"/>
    <xf numFmtId="191" fontId="33" fillId="0" borderId="0" applyFont="0" applyFill="0" applyBorder="0" applyAlignment="0" applyProtection="0"/>
    <xf numFmtId="3" fontId="8" fillId="0" borderId="0" applyFont="0" applyFill="0" applyBorder="0" applyAlignment="0" applyProtection="0"/>
    <xf numFmtId="41" fontId="33"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7" fontId="33" fillId="0" borderId="0" applyFont="0" applyFill="0" applyBorder="0" applyAlignment="0" applyProtection="0"/>
    <xf numFmtId="189" fontId="34"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246" fontId="8" fillId="0" borderId="0" applyFont="0" applyFill="0" applyBorder="0" applyAlignment="0" applyProtection="0"/>
    <xf numFmtId="189"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88" fontId="33" fillId="0" borderId="0" applyFont="0" applyFill="0" applyBorder="0" applyAlignment="0" applyProtection="0"/>
    <xf numFmtId="189" fontId="33" fillId="0" borderId="0" applyFont="0" applyFill="0" applyBorder="0" applyAlignment="0" applyProtection="0"/>
    <xf numFmtId="191" fontId="33" fillId="0" borderId="0" applyFont="0" applyFill="0" applyBorder="0" applyAlignment="0" applyProtection="0"/>
    <xf numFmtId="42" fontId="33" fillId="0" borderId="0" applyFont="0" applyFill="0" applyBorder="0" applyAlignment="0" applyProtection="0"/>
    <xf numFmtId="177" fontId="34" fillId="0" borderId="0" applyFont="0" applyFill="0" applyBorder="0" applyAlignment="0" applyProtection="0"/>
    <xf numFmtId="274" fontId="37" fillId="0" borderId="0" applyFont="0" applyFill="0" applyBorder="0" applyAlignment="0" applyProtection="0"/>
    <xf numFmtId="176" fontId="33" fillId="0" borderId="0" applyFont="0" applyFill="0" applyBorder="0" applyAlignment="0" applyProtection="0"/>
    <xf numFmtId="42" fontId="33" fillId="0" borderId="0" applyFont="0" applyFill="0" applyBorder="0" applyAlignment="0" applyProtection="0"/>
    <xf numFmtId="177" fontId="33" fillId="0" borderId="0" applyFont="0" applyFill="0" applyBorder="0" applyAlignment="0" applyProtection="0"/>
    <xf numFmtId="184" fontId="36" fillId="0" borderId="0" applyFont="0" applyFill="0" applyBorder="0" applyAlignment="0" applyProtection="0"/>
    <xf numFmtId="185" fontId="33" fillId="0" borderId="0" applyFont="0" applyFill="0" applyBorder="0" applyAlignment="0" applyProtection="0"/>
    <xf numFmtId="177" fontId="33" fillId="0" borderId="0" applyFont="0" applyFill="0" applyBorder="0" applyAlignment="0" applyProtection="0"/>
    <xf numFmtId="186" fontId="33" fillId="0" borderId="0" applyFont="0" applyFill="0" applyBorder="0" applyAlignment="0" applyProtection="0"/>
    <xf numFmtId="42" fontId="33" fillId="0" borderId="0" applyFont="0" applyFill="0" applyBorder="0" applyAlignment="0" applyProtection="0"/>
    <xf numFmtId="177" fontId="34" fillId="0" borderId="0" applyFont="0" applyFill="0" applyBorder="0" applyAlignment="0" applyProtection="0"/>
    <xf numFmtId="176" fontId="33" fillId="0" borderId="0" applyFont="0" applyFill="0" applyBorder="0" applyAlignment="0" applyProtection="0"/>
    <xf numFmtId="275" fontId="37" fillId="0" borderId="0" applyFont="0" applyFill="0" applyBorder="0" applyAlignment="0" applyProtection="0"/>
    <xf numFmtId="42" fontId="33" fillId="0" borderId="0" applyFont="0" applyFill="0" applyBorder="0" applyAlignment="0" applyProtection="0"/>
    <xf numFmtId="177" fontId="33" fillId="0" borderId="0" applyFont="0" applyFill="0" applyBorder="0" applyAlignment="0" applyProtection="0"/>
    <xf numFmtId="184" fontId="36" fillId="0" borderId="0" applyFont="0" applyFill="0" applyBorder="0" applyAlignment="0" applyProtection="0"/>
    <xf numFmtId="185" fontId="33" fillId="0" borderId="0" applyFont="0" applyFill="0" applyBorder="0" applyAlignment="0" applyProtection="0"/>
    <xf numFmtId="177" fontId="33" fillId="0" borderId="0" applyFont="0" applyFill="0" applyBorder="0" applyAlignment="0" applyProtection="0"/>
    <xf numFmtId="186" fontId="33"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30" fillId="0" borderId="22">
      <alignment horizontal="left" vertical="center"/>
    </xf>
    <xf numFmtId="0" fontId="30" fillId="0" borderId="21" applyNumberFormat="0" applyAlignment="0" applyProtection="0">
      <alignment horizontal="left" vertical="center"/>
    </xf>
    <xf numFmtId="0" fontId="145" fillId="0" borderId="0"/>
    <xf numFmtId="0" fontId="67" fillId="0" borderId="0"/>
    <xf numFmtId="0" fontId="8" fillId="0" borderId="0"/>
    <xf numFmtId="40" fontId="146" fillId="0" borderId="0" applyBorder="0">
      <alignment horizontal="right"/>
    </xf>
    <xf numFmtId="276" fontId="37" fillId="0" borderId="39">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7" fontId="37" fillId="0" borderId="40">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8" fontId="54" fillId="0" borderId="39">
      <alignment horizontal="right" vertical="center"/>
    </xf>
    <xf numFmtId="277" fontId="37" fillId="0" borderId="40">
      <alignment horizontal="right" vertical="center"/>
    </xf>
    <xf numFmtId="277" fontId="37" fillId="0" borderId="40">
      <alignment horizontal="right" vertical="center"/>
    </xf>
    <xf numFmtId="278" fontId="54" fillId="0" borderId="39">
      <alignment horizontal="right" vertical="center"/>
    </xf>
    <xf numFmtId="279" fontId="17" fillId="0" borderId="39">
      <alignment horizontal="right" vertical="center"/>
    </xf>
    <xf numFmtId="280" fontId="15" fillId="0" borderId="40">
      <alignment horizontal="right" vertical="center"/>
    </xf>
    <xf numFmtId="280" fontId="15" fillId="0" borderId="40">
      <alignment horizontal="right" vertical="center"/>
    </xf>
    <xf numFmtId="279" fontId="17" fillId="0" borderId="39">
      <alignment horizontal="right" vertical="center"/>
    </xf>
    <xf numFmtId="276" fontId="37" fillId="0" borderId="39">
      <alignment horizontal="right" vertical="center"/>
    </xf>
    <xf numFmtId="276" fontId="37" fillId="0" borderId="39">
      <alignment horizontal="right" vertical="center"/>
    </xf>
    <xf numFmtId="281" fontId="147" fillId="0" borderId="39">
      <alignment horizontal="right" vertical="center"/>
    </xf>
    <xf numFmtId="282" fontId="54" fillId="0" borderId="40">
      <alignment horizontal="right" vertical="center"/>
    </xf>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29" fontId="54" fillId="0" borderId="40">
      <alignment horizontal="right" vertical="center"/>
    </xf>
    <xf numFmtId="229" fontId="54" fillId="0" borderId="40">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83" fontId="17" fillId="0" borderId="40">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7" fontId="37" fillId="0" borderId="40">
      <alignment horizontal="right" vertical="center"/>
    </xf>
    <xf numFmtId="282" fontId="54" fillId="0" borderId="40">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9" fontId="17" fillId="0" borderId="39">
      <alignment horizontal="right" vertical="center"/>
    </xf>
    <xf numFmtId="279" fontId="17" fillId="0" borderId="39">
      <alignment horizontal="right" vertical="center"/>
    </xf>
    <xf numFmtId="283" fontId="17" fillId="0" borderId="40">
      <alignment horizontal="right" vertical="center"/>
    </xf>
    <xf numFmtId="283" fontId="17" fillId="0" borderId="40">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84" fontId="33" fillId="0" borderId="40">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276" fontId="37" fillId="0" borderId="39">
      <alignment horizontal="right" vertical="center"/>
    </xf>
    <xf numFmtId="277" fontId="37" fillId="0" borderId="40">
      <alignment horizontal="right" vertical="center"/>
    </xf>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0" fontId="8" fillId="0" borderId="0"/>
    <xf numFmtId="277" fontId="37" fillId="0" borderId="40">
      <alignment horizontal="right" vertical="center"/>
    </xf>
    <xf numFmtId="277" fontId="37" fillId="0" borderId="40">
      <alignment horizontal="right" vertical="center"/>
    </xf>
    <xf numFmtId="277" fontId="37" fillId="0" borderId="40">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85" fontId="17" fillId="0" borderId="39">
      <alignment horizontal="right" vertical="center"/>
    </xf>
    <xf numFmtId="0" fontId="8" fillId="0" borderId="0"/>
    <xf numFmtId="286" fontId="17" fillId="0" borderId="40">
      <alignment horizontal="right" vertical="center"/>
    </xf>
    <xf numFmtId="0" fontId="8" fillId="0" borderId="0"/>
    <xf numFmtId="286" fontId="17" fillId="0" borderId="40">
      <alignment horizontal="right" vertical="center"/>
    </xf>
    <xf numFmtId="0" fontId="8" fillId="0" borderId="0"/>
    <xf numFmtId="286" fontId="17" fillId="0" borderId="40">
      <alignment horizontal="right" vertical="center"/>
    </xf>
    <xf numFmtId="0" fontId="8" fillId="0" borderId="0"/>
    <xf numFmtId="286" fontId="17" fillId="0" borderId="40">
      <alignment horizontal="right" vertical="center"/>
    </xf>
    <xf numFmtId="0" fontId="8" fillId="0" borderId="0"/>
    <xf numFmtId="286" fontId="17" fillId="0" borderId="40">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85" fontId="1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76" fontId="37" fillId="0" borderId="39">
      <alignment horizontal="right" vertical="center"/>
    </xf>
    <xf numFmtId="0" fontId="8" fillId="0" borderId="0"/>
    <xf numFmtId="282" fontId="54" fillId="0" borderId="40">
      <alignment horizontal="right" vertical="center"/>
    </xf>
    <xf numFmtId="282" fontId="54" fillId="0" borderId="40">
      <alignment horizontal="right" vertical="center"/>
    </xf>
    <xf numFmtId="282" fontId="54" fillId="0" borderId="40">
      <alignment horizontal="right" vertical="center"/>
    </xf>
    <xf numFmtId="282" fontId="54" fillId="0" borderId="40">
      <alignment horizontal="right" vertical="center"/>
    </xf>
    <xf numFmtId="276" fontId="37" fillId="0" borderId="39">
      <alignment horizontal="right" vertical="center"/>
    </xf>
    <xf numFmtId="0" fontId="8" fillId="0" borderId="0"/>
    <xf numFmtId="209" fontId="87" fillId="0" borderId="2">
      <protection hidden="1"/>
    </xf>
    <xf numFmtId="0" fontId="148" fillId="0" borderId="0">
      <alignment horizontal="center" vertical="center" wrapText="1"/>
    </xf>
    <xf numFmtId="0" fontId="8" fillId="0" borderId="0"/>
    <xf numFmtId="49" fontId="14" fillId="0" borderId="0" applyFill="0" applyBorder="0" applyProtection="0">
      <alignment horizontal="center" vertical="center" wrapText="1" shrinkToFit="1"/>
    </xf>
    <xf numFmtId="0" fontId="8" fillId="0" borderId="0"/>
    <xf numFmtId="49" fontId="89" fillId="0" borderId="0" applyFill="0" applyBorder="0" applyAlignment="0"/>
    <xf numFmtId="0" fontId="8" fillId="0" borderId="0"/>
    <xf numFmtId="287" fontId="8" fillId="0" borderId="0" applyFill="0" applyBorder="0" applyAlignment="0"/>
    <xf numFmtId="0" fontId="8" fillId="0" borderId="0"/>
    <xf numFmtId="288" fontId="8" fillId="0" borderId="0" applyFill="0" applyBorder="0" applyAlignment="0"/>
    <xf numFmtId="0" fontId="8" fillId="0" borderId="0"/>
    <xf numFmtId="49" fontId="45" fillId="0" borderId="0" applyFont="0" applyFill="0" applyBorder="0" applyProtection="0">
      <alignment horizontal="center" vertical="center" wrapText="1" shrinkToFit="1"/>
    </xf>
    <xf numFmtId="0" fontId="152" fillId="0" borderId="0" applyFill="0" applyBorder="0" applyProtection="0">
      <alignment horizontal="left" vertical="top"/>
    </xf>
    <xf numFmtId="0" fontId="153" fillId="0" borderId="0">
      <alignment horizontal="center"/>
    </xf>
    <xf numFmtId="40" fontId="154" fillId="0" borderId="0"/>
    <xf numFmtId="3" fontId="155" fillId="0" borderId="0" applyNumberFormat="0" applyFill="0" applyBorder="0" applyAlignment="0" applyProtection="0">
      <alignment horizontal="center" wrapText="1"/>
    </xf>
    <xf numFmtId="0" fontId="156" fillId="0" borderId="13" applyBorder="0" applyAlignment="0">
      <alignment horizontal="center" vertical="center"/>
    </xf>
    <xf numFmtId="0" fontId="157" fillId="0" borderId="0" applyNumberFormat="0" applyFill="0" applyBorder="0" applyAlignment="0" applyProtection="0">
      <alignment horizontal="centerContinuous"/>
    </xf>
    <xf numFmtId="0" fontId="103" fillId="0" borderId="41" applyNumberFormat="0" applyFill="0" applyBorder="0" applyAlignment="0" applyProtection="0">
      <alignment horizontal="center" vertical="center" wrapText="1"/>
    </xf>
    <xf numFmtId="0" fontId="158" fillId="0" borderId="0" applyNumberFormat="0" applyFill="0" applyBorder="0" applyAlignment="0" applyProtection="0"/>
    <xf numFmtId="3" fontId="43" fillId="0" borderId="29" applyNumberFormat="0" applyAlignment="0">
      <alignment horizontal="center" vertical="center"/>
    </xf>
    <xf numFmtId="3" fontId="159" fillId="0" borderId="8" applyNumberFormat="0" applyAlignment="0">
      <alignment horizontal="left" wrapText="1"/>
    </xf>
    <xf numFmtId="3" fontId="160" fillId="0" borderId="29" applyNumberFormat="0" applyAlignment="0">
      <alignment horizontal="center" vertical="center"/>
    </xf>
    <xf numFmtId="0" fontId="161" fillId="0" borderId="42" applyNumberFormat="0" applyBorder="0" applyAlignment="0">
      <alignment vertical="center"/>
    </xf>
    <xf numFmtId="0" fontId="162" fillId="0" borderId="43" applyNumberFormat="0" applyFill="0" applyAlignment="0" applyProtection="0"/>
    <xf numFmtId="172" fontId="8" fillId="0" borderId="0" applyFont="0" applyFill="0" applyBorder="0" applyAlignment="0" applyProtection="0"/>
    <xf numFmtId="180" fontId="8" fillId="0" borderId="0" applyFont="0" applyFill="0" applyBorder="0" applyAlignment="0" applyProtection="0"/>
    <xf numFmtId="289" fontId="37" fillId="0" borderId="39">
      <alignment horizontal="center"/>
    </xf>
    <xf numFmtId="0" fontId="8" fillId="0" borderId="0"/>
    <xf numFmtId="259" fontId="149" fillId="0" borderId="0">
      <alignment horizontal="center"/>
      <protection locked="0"/>
    </xf>
    <xf numFmtId="0" fontId="8" fillId="0" borderId="0"/>
    <xf numFmtId="0" fontId="147" fillId="0" borderId="44"/>
    <xf numFmtId="0" fontId="8"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7" fillId="0" borderId="0" applyNumberFormat="0" applyFill="0" applyBorder="0" applyAlignment="0" applyProtection="0"/>
    <xf numFmtId="0" fontId="8" fillId="0" borderId="0"/>
    <xf numFmtId="0" fontId="15" fillId="0" borderId="8" applyNumberFormat="0" applyBorder="0" applyAlignment="0"/>
    <xf numFmtId="0" fontId="150" fillId="0" borderId="45" applyNumberFormat="0" applyBorder="0" applyAlignment="0">
      <alignment horizontal="center"/>
    </xf>
    <xf numFmtId="3" fontId="151" fillId="0" borderId="10" applyNumberFormat="0" applyBorder="0" applyAlignment="0"/>
    <xf numFmtId="0" fontId="8" fillId="0" borderId="0"/>
    <xf numFmtId="178" fontId="8" fillId="0" borderId="0" applyFont="0" applyFill="0" applyBorder="0" applyAlignment="0" applyProtection="0"/>
    <xf numFmtId="290" fontId="8" fillId="0" borderId="0" applyFont="0" applyFill="0" applyBorder="0" applyAlignment="0" applyProtection="0"/>
    <xf numFmtId="0" fontId="30" fillId="0" borderId="30">
      <alignment horizontal="center"/>
    </xf>
    <xf numFmtId="288" fontId="37" fillId="0" borderId="0"/>
    <xf numFmtId="0" fontId="8" fillId="0" borderId="0"/>
    <xf numFmtId="291" fontId="37" fillId="0" borderId="9"/>
    <xf numFmtId="0" fontId="8" fillId="0" borderId="0"/>
    <xf numFmtId="0" fontId="163" fillId="0" borderId="0"/>
    <xf numFmtId="0" fontId="8" fillId="0" borderId="0"/>
    <xf numFmtId="3" fontId="37" fillId="0" borderId="0" applyNumberFormat="0" applyBorder="0" applyAlignment="0" applyProtection="0">
      <alignment horizontal="centerContinuous"/>
      <protection locked="0"/>
    </xf>
    <xf numFmtId="3" fontId="164" fillId="0" borderId="0">
      <protection locked="0"/>
    </xf>
    <xf numFmtId="0" fontId="163" fillId="0" borderId="0"/>
    <xf numFmtId="0" fontId="8" fillId="0" borderId="0"/>
    <xf numFmtId="0" fontId="165" fillId="0" borderId="46" applyFill="0" applyBorder="0" applyAlignment="0">
      <alignment horizontal="center"/>
    </xf>
    <xf numFmtId="202" fontId="166" fillId="57" borderId="47">
      <alignment vertical="top"/>
    </xf>
    <xf numFmtId="0" fontId="8" fillId="0" borderId="0"/>
    <xf numFmtId="202" fontId="23" fillId="0" borderId="48">
      <alignment horizontal="left" vertical="top"/>
    </xf>
    <xf numFmtId="0" fontId="8" fillId="0" borderId="0"/>
    <xf numFmtId="0" fontId="169" fillId="0" borderId="48">
      <alignment horizontal="left" vertical="center"/>
    </xf>
    <xf numFmtId="0" fontId="8" fillId="0" borderId="0"/>
    <xf numFmtId="0" fontId="45" fillId="58" borderId="9">
      <alignment horizontal="left" vertical="center"/>
    </xf>
    <xf numFmtId="0" fontId="8" fillId="0" borderId="0"/>
    <xf numFmtId="174" fontId="167" fillId="37" borderId="47"/>
    <xf numFmtId="0" fontId="8" fillId="0" borderId="0"/>
    <xf numFmtId="202" fontId="111" fillId="0" borderId="47">
      <alignment horizontal="left" vertical="top"/>
    </xf>
    <xf numFmtId="0" fontId="8" fillId="0" borderId="0"/>
    <xf numFmtId="0" fontId="168" fillId="40" borderId="0">
      <alignment horizontal="left" vertical="center"/>
    </xf>
    <xf numFmtId="0" fontId="8" fillId="0" borderId="0"/>
    <xf numFmtId="292" fontId="14" fillId="0" borderId="0" applyFill="0" applyBorder="0" applyAlignment="0" applyProtection="0"/>
    <xf numFmtId="293" fontId="14" fillId="0" borderId="0" applyFill="0" applyBorder="0" applyAlignment="0" applyProtection="0"/>
    <xf numFmtId="42" fontId="90" fillId="0" borderId="0" applyFont="0" applyFill="0" applyBorder="0" applyAlignment="0" applyProtection="0"/>
    <xf numFmtId="44" fontId="90" fillId="0" borderId="0" applyFont="0" applyFill="0" applyBorder="0" applyAlignment="0" applyProtection="0"/>
    <xf numFmtId="0" fontId="170" fillId="0" borderId="0" applyNumberFormat="0" applyFill="0" applyBorder="0" applyAlignment="0" applyProtection="0"/>
    <xf numFmtId="0" fontId="171" fillId="0" borderId="49" applyNumberFormat="0" applyFont="0" applyAlignment="0">
      <alignment horizontal="center"/>
    </xf>
    <xf numFmtId="0" fontId="172" fillId="0" borderId="0" applyNumberFormat="0" applyFill="0" applyBorder="0" applyAlignment="0" applyProtection="0"/>
    <xf numFmtId="0" fontId="8" fillId="0" borderId="0"/>
    <xf numFmtId="294" fontId="14" fillId="0" borderId="0" applyFill="0" applyBorder="0" applyAlignment="0" applyProtection="0"/>
    <xf numFmtId="245" fontId="14" fillId="0" borderId="0" applyFill="0" applyBorder="0" applyAlignment="0" applyProtection="0"/>
    <xf numFmtId="0" fontId="173" fillId="0" borderId="0"/>
    <xf numFmtId="0" fontId="14" fillId="0" borderId="0" applyFill="0" applyBorder="0" applyAlignment="0" applyProtection="0"/>
    <xf numFmtId="0" fontId="14" fillId="0" borderId="0" applyFill="0" applyBorder="0" applyAlignment="0" applyProtection="0"/>
    <xf numFmtId="0" fontId="78" fillId="0" borderId="0">
      <alignment vertical="center"/>
    </xf>
    <xf numFmtId="40" fontId="14" fillId="0" borderId="0" applyFill="0" applyBorder="0" applyAlignment="0" applyProtection="0"/>
    <xf numFmtId="38" fontId="14" fillId="0" borderId="0" applyFill="0" applyBorder="0" applyAlignment="0" applyProtection="0"/>
    <xf numFmtId="0" fontId="14" fillId="0" borderId="0" applyFill="0" applyBorder="0" applyAlignment="0" applyProtection="0"/>
    <xf numFmtId="0" fontId="14" fillId="0" borderId="0" applyFill="0" applyBorder="0" applyAlignment="0" applyProtection="0"/>
    <xf numFmtId="9" fontId="14" fillId="0" borderId="0" applyFill="0" applyBorder="0" applyAlignment="0" applyProtection="0"/>
    <xf numFmtId="0" fontId="114" fillId="0" borderId="0"/>
    <xf numFmtId="0" fontId="174" fillId="0" borderId="4"/>
    <xf numFmtId="171"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applyFill="0" applyBorder="0" applyAlignment="0" applyProtection="0"/>
    <xf numFmtId="0" fontId="14" fillId="0" borderId="0" applyFill="0" applyBorder="0" applyAlignment="0" applyProtection="0"/>
    <xf numFmtId="295" fontId="40" fillId="0" borderId="0" applyFont="0" applyFill="0" applyBorder="0" applyAlignment="0" applyProtection="0"/>
    <xf numFmtId="199" fontId="40" fillId="0" borderId="0" applyFont="0" applyFill="0" applyBorder="0" applyAlignment="0" applyProtection="0"/>
    <xf numFmtId="0" fontId="40" fillId="0" borderId="0"/>
    <xf numFmtId="0" fontId="40" fillId="0" borderId="0"/>
    <xf numFmtId="0" fontId="16" fillId="0" borderId="0"/>
    <xf numFmtId="230" fontId="14" fillId="0" borderId="0" applyFill="0" applyBorder="0" applyAlignment="0" applyProtection="0"/>
    <xf numFmtId="173" fontId="14" fillId="0" borderId="0" applyFill="0" applyBorder="0" applyAlignment="0" applyProtection="0"/>
    <xf numFmtId="201" fontId="14" fillId="0" borderId="0" applyFill="0" applyBorder="0" applyAlignment="0" applyProtection="0"/>
    <xf numFmtId="200" fontId="14" fillId="0" borderId="0" applyFill="0" applyBorder="0" applyAlignment="0" applyProtection="0"/>
    <xf numFmtId="0" fontId="175" fillId="0" borderId="0"/>
    <xf numFmtId="193" fontId="14" fillId="0" borderId="0" applyFill="0" applyBorder="0" applyAlignment="0" applyProtection="0"/>
    <xf numFmtId="174" fontId="14" fillId="0" borderId="0" applyFill="0" applyBorder="0" applyAlignment="0" applyProtection="0"/>
    <xf numFmtId="207" fontId="14" fillId="0" borderId="0" applyFill="0" applyBorder="0" applyAlignment="0" applyProtection="0"/>
    <xf numFmtId="245" fontId="14" fillId="0" borderId="0" applyFill="0" applyBorder="0" applyAlignment="0" applyProtection="0"/>
    <xf numFmtId="0" fontId="8" fillId="0" borderId="0"/>
  </cellStyleXfs>
  <cellXfs count="529">
    <xf numFmtId="0" fontId="0" fillId="0" borderId="0" xfId="0"/>
    <xf numFmtId="0" fontId="180" fillId="0" borderId="0" xfId="2552" applyAlignment="1">
      <alignment vertical="center"/>
    </xf>
    <xf numFmtId="0" fontId="3" fillId="0" borderId="0" xfId="2552" applyFont="1" applyAlignment="1">
      <alignment vertical="center"/>
    </xf>
    <xf numFmtId="0" fontId="3" fillId="0" borderId="0" xfId="2552" applyFont="1" applyAlignment="1">
      <alignment horizontal="center" vertical="center"/>
    </xf>
    <xf numFmtId="0" fontId="10" fillId="0" borderId="0" xfId="2552" applyFont="1" applyFill="1" applyAlignment="1">
      <alignment vertical="center"/>
    </xf>
    <xf numFmtId="0" fontId="5" fillId="0" borderId="0" xfId="2552" applyFont="1" applyAlignment="1">
      <alignment vertical="center"/>
    </xf>
    <xf numFmtId="3" fontId="9" fillId="0" borderId="8" xfId="2552" applyNumberFormat="1" applyFont="1" applyFill="1" applyBorder="1" applyAlignment="1">
      <alignment vertical="center"/>
    </xf>
    <xf numFmtId="0" fontId="11" fillId="0" borderId="0" xfId="2552" applyFont="1" applyAlignment="1">
      <alignment vertical="center"/>
    </xf>
    <xf numFmtId="0" fontId="4" fillId="0" borderId="8" xfId="2552" quotePrefix="1" applyFont="1" applyFill="1" applyBorder="1" applyAlignment="1">
      <alignment horizontal="center" vertical="center"/>
    </xf>
    <xf numFmtId="3" fontId="4" fillId="0" borderId="8" xfId="2552" applyNumberFormat="1" applyFont="1" applyFill="1" applyBorder="1" applyAlignment="1">
      <alignment vertical="center"/>
    </xf>
    <xf numFmtId="0" fontId="12" fillId="0" borderId="0" xfId="2552" applyFont="1" applyAlignment="1">
      <alignment vertical="center"/>
    </xf>
    <xf numFmtId="0" fontId="7" fillId="0" borderId="8" xfId="2552" quotePrefix="1" applyFont="1" applyFill="1" applyBorder="1" applyAlignment="1">
      <alignment horizontal="center" vertical="center"/>
    </xf>
    <xf numFmtId="0" fontId="7" fillId="0" borderId="8" xfId="2552" applyFont="1" applyFill="1" applyBorder="1" applyAlignment="1">
      <alignment vertical="center" wrapText="1"/>
    </xf>
    <xf numFmtId="0" fontId="7" fillId="0" borderId="8" xfId="2552" applyFont="1" applyFill="1" applyBorder="1" applyAlignment="1">
      <alignment horizontal="center" vertical="center" wrapText="1"/>
    </xf>
    <xf numFmtId="3" fontId="7" fillId="0" borderId="8" xfId="2552" applyNumberFormat="1" applyFont="1" applyFill="1" applyBorder="1" applyAlignment="1">
      <alignment vertical="center" wrapText="1"/>
    </xf>
    <xf numFmtId="3" fontId="7" fillId="0" borderId="8" xfId="2552" applyNumberFormat="1" applyFont="1" applyFill="1" applyBorder="1" applyAlignment="1">
      <alignment vertical="center"/>
    </xf>
    <xf numFmtId="0" fontId="6" fillId="0" borderId="0" xfId="2552" applyFont="1" applyAlignment="1">
      <alignment vertical="center"/>
    </xf>
    <xf numFmtId="0" fontId="6" fillId="0" borderId="0" xfId="2552" applyFont="1" applyFill="1" applyAlignment="1">
      <alignment vertical="center"/>
    </xf>
    <xf numFmtId="3" fontId="13" fillId="0" borderId="8" xfId="2552" applyNumberFormat="1" applyFont="1" applyFill="1" applyBorder="1" applyAlignment="1">
      <alignment vertical="center"/>
    </xf>
    <xf numFmtId="3" fontId="6" fillId="0" borderId="0" xfId="2552" applyNumberFormat="1" applyFont="1" applyFill="1" applyAlignment="1">
      <alignment vertical="center"/>
    </xf>
    <xf numFmtId="0" fontId="7" fillId="0" borderId="8" xfId="2552" applyFont="1" applyFill="1" applyBorder="1" applyAlignment="1">
      <alignment horizontal="center" vertical="center"/>
    </xf>
    <xf numFmtId="0" fontId="7" fillId="0" borderId="8" xfId="2552" applyFont="1" applyFill="1" applyBorder="1" applyAlignment="1">
      <alignment vertical="center"/>
    </xf>
    <xf numFmtId="3" fontId="7" fillId="0" borderId="8" xfId="2563" applyNumberFormat="1" applyFont="1" applyFill="1" applyBorder="1" applyAlignment="1">
      <alignment vertical="center" wrapText="1"/>
    </xf>
    <xf numFmtId="3" fontId="7" fillId="0" borderId="8" xfId="2581" applyNumberFormat="1" applyFont="1" applyFill="1" applyBorder="1" applyAlignment="1">
      <alignment horizontal="right" vertical="center" wrapText="1"/>
    </xf>
    <xf numFmtId="0" fontId="7" fillId="0" borderId="8" xfId="0" applyFont="1" applyFill="1" applyBorder="1" applyAlignment="1">
      <alignment horizontal="left" vertical="center" wrapText="1"/>
    </xf>
    <xf numFmtId="0" fontId="7" fillId="0" borderId="8" xfId="0" applyFont="1" applyBorder="1" applyAlignment="1">
      <alignment horizontal="center" vertical="center" wrapText="1"/>
    </xf>
    <xf numFmtId="3" fontId="7" fillId="0" borderId="8" xfId="0" applyNumberFormat="1" applyFont="1" applyFill="1" applyBorder="1" applyAlignment="1">
      <alignment horizontal="right" vertical="center" wrapText="1"/>
    </xf>
    <xf numFmtId="0" fontId="7" fillId="0" borderId="8" xfId="0" applyFont="1" applyFill="1" applyBorder="1" applyAlignment="1">
      <alignment horizontal="center" vertical="center" wrapText="1"/>
    </xf>
    <xf numFmtId="0" fontId="7" fillId="0" borderId="8" xfId="0" applyFont="1" applyFill="1" applyBorder="1" applyAlignment="1">
      <alignment vertical="center" wrapText="1"/>
    </xf>
    <xf numFmtId="3" fontId="7" fillId="0" borderId="8" xfId="0" applyNumberFormat="1" applyFont="1" applyFill="1" applyBorder="1" applyAlignment="1">
      <alignment vertical="center" wrapText="1"/>
    </xf>
    <xf numFmtId="0" fontId="7" fillId="0" borderId="8" xfId="2549" applyFont="1" applyFill="1" applyBorder="1" applyAlignment="1">
      <alignment vertical="center" wrapText="1"/>
    </xf>
    <xf numFmtId="3" fontId="7" fillId="0" borderId="8" xfId="2581" applyNumberFormat="1" applyFont="1" applyFill="1" applyBorder="1" applyAlignment="1">
      <alignment vertical="center" wrapText="1"/>
    </xf>
    <xf numFmtId="0" fontId="180" fillId="0" borderId="0" xfId="2552" applyAlignment="1">
      <alignment horizontal="center" vertical="center"/>
    </xf>
    <xf numFmtId="0" fontId="180" fillId="0" borderId="0" xfId="2552" applyFont="1" applyAlignment="1">
      <alignment vertical="center"/>
    </xf>
    <xf numFmtId="0" fontId="4" fillId="0" borderId="8" xfId="2552" quotePrefix="1" applyFont="1" applyFill="1" applyBorder="1" applyAlignment="1">
      <alignment vertical="center" wrapText="1"/>
    </xf>
    <xf numFmtId="0" fontId="4" fillId="0" borderId="8" xfId="2552" quotePrefix="1" applyFont="1" applyFill="1" applyBorder="1" applyAlignment="1">
      <alignment horizontal="center" vertical="center" wrapText="1"/>
    </xf>
    <xf numFmtId="3" fontId="10" fillId="0" borderId="0" xfId="2552" applyNumberFormat="1" applyFont="1" applyFill="1" applyAlignment="1">
      <alignment vertical="center"/>
    </xf>
    <xf numFmtId="0" fontId="7" fillId="0" borderId="8" xfId="2549" applyFont="1" applyFill="1" applyBorder="1" applyAlignment="1">
      <alignment horizontal="center" vertical="center" wrapText="1"/>
    </xf>
    <xf numFmtId="0" fontId="7" fillId="0" borderId="8" xfId="2549" applyFont="1" applyFill="1" applyBorder="1" applyAlignment="1">
      <alignment horizontal="center" vertical="center"/>
    </xf>
    <xf numFmtId="0" fontId="7" fillId="0" borderId="8" xfId="2549" quotePrefix="1" applyFont="1" applyFill="1" applyBorder="1" applyAlignment="1">
      <alignment horizontal="center" vertical="center"/>
    </xf>
    <xf numFmtId="3" fontId="7" fillId="0" borderId="8" xfId="2549" applyNumberFormat="1" applyFont="1" applyFill="1" applyBorder="1" applyAlignment="1">
      <alignment vertical="center" wrapText="1"/>
    </xf>
    <xf numFmtId="3" fontId="7" fillId="0" borderId="8" xfId="0" applyNumberFormat="1" applyFont="1" applyFill="1" applyBorder="1" applyAlignment="1">
      <alignment horizontal="left" vertical="center" wrapText="1"/>
    </xf>
    <xf numFmtId="0" fontId="180" fillId="0" borderId="0" xfId="2552" applyFont="1" applyAlignment="1">
      <alignment vertical="center"/>
    </xf>
    <xf numFmtId="3" fontId="180" fillId="0" borderId="0" xfId="2552" applyNumberFormat="1" applyAlignment="1">
      <alignment vertical="center"/>
    </xf>
    <xf numFmtId="3" fontId="180" fillId="0" borderId="0" xfId="2552" applyNumberFormat="1" applyFont="1" applyAlignment="1">
      <alignment vertical="center"/>
    </xf>
    <xf numFmtId="3" fontId="5" fillId="0" borderId="0" xfId="2552" applyNumberFormat="1" applyFont="1" applyAlignment="1">
      <alignment vertical="center"/>
    </xf>
    <xf numFmtId="296" fontId="180" fillId="0" borderId="0" xfId="2552" applyNumberFormat="1" applyAlignment="1">
      <alignment vertical="center"/>
    </xf>
    <xf numFmtId="297" fontId="180" fillId="0" borderId="0" xfId="2552" applyNumberFormat="1" applyAlignment="1">
      <alignment vertical="center"/>
    </xf>
    <xf numFmtId="0" fontId="187" fillId="0" borderId="0" xfId="2552" applyFont="1" applyAlignment="1">
      <alignment horizontal="center" vertical="center"/>
    </xf>
    <xf numFmtId="0" fontId="187" fillId="0" borderId="0" xfId="2552" applyFont="1" applyAlignment="1">
      <alignment vertical="center"/>
    </xf>
    <xf numFmtId="296" fontId="188" fillId="0" borderId="0" xfId="2552" applyNumberFormat="1" applyFont="1" applyAlignment="1">
      <alignment vertical="center"/>
    </xf>
    <xf numFmtId="0" fontId="189" fillId="0" borderId="45" xfId="2537" applyFont="1" applyBorder="1" applyAlignment="1">
      <alignment horizontal="center" vertical="center" wrapText="1"/>
    </xf>
    <xf numFmtId="3" fontId="189" fillId="0" borderId="45" xfId="2537" applyNumberFormat="1" applyFont="1" applyBorder="1" applyAlignment="1">
      <alignment horizontal="right" vertical="center" wrapText="1"/>
    </xf>
    <xf numFmtId="0" fontId="189" fillId="0" borderId="45" xfId="2537" applyFont="1" applyBorder="1" applyAlignment="1">
      <alignment horizontal="left" vertical="center" wrapText="1"/>
    </xf>
    <xf numFmtId="0" fontId="177" fillId="0" borderId="0" xfId="2537" applyFont="1"/>
    <xf numFmtId="0" fontId="7" fillId="0" borderId="0" xfId="2537" applyFont="1" applyAlignment="1">
      <alignment horizontal="center"/>
    </xf>
    <xf numFmtId="0" fontId="7" fillId="0" borderId="0" xfId="2537" applyFont="1"/>
    <xf numFmtId="3" fontId="7" fillId="0" borderId="0" xfId="2537" applyNumberFormat="1" applyFont="1" applyAlignment="1">
      <alignment horizontal="right"/>
    </xf>
    <xf numFmtId="0" fontId="7" fillId="0" borderId="0" xfId="2537" applyFont="1" applyAlignment="1">
      <alignment horizontal="left"/>
    </xf>
    <xf numFmtId="3" fontId="7" fillId="0" borderId="1" xfId="2537" applyNumberFormat="1" applyFont="1" applyBorder="1" applyAlignment="1">
      <alignment horizontal="center" vertical="center" wrapText="1"/>
    </xf>
    <xf numFmtId="0" fontId="9" fillId="0" borderId="0" xfId="2537" applyFont="1"/>
    <xf numFmtId="0" fontId="9" fillId="0" borderId="8" xfId="2537" applyFont="1" applyBorder="1" applyAlignment="1">
      <alignment horizontal="center" vertical="center" wrapText="1"/>
    </xf>
    <xf numFmtId="3" fontId="9" fillId="0" borderId="8" xfId="2537" applyNumberFormat="1" applyFont="1" applyBorder="1" applyAlignment="1">
      <alignment horizontal="right" vertical="center" wrapText="1"/>
    </xf>
    <xf numFmtId="0" fontId="7" fillId="59" borderId="0" xfId="2537" applyFont="1" applyFill="1"/>
    <xf numFmtId="0" fontId="9" fillId="0" borderId="8" xfId="2537" quotePrefix="1" applyFont="1" applyBorder="1" applyAlignment="1">
      <alignment horizontal="center" vertical="center" wrapText="1"/>
    </xf>
    <xf numFmtId="0" fontId="4" fillId="0" borderId="0" xfId="2537" applyFont="1" applyAlignment="1">
      <alignment horizontal="center" vertical="center"/>
    </xf>
    <xf numFmtId="0" fontId="5" fillId="0" borderId="45" xfId="2549" applyFont="1" applyBorder="1" applyAlignment="1">
      <alignment horizontal="center" vertical="center" wrapText="1"/>
    </xf>
    <xf numFmtId="0" fontId="5" fillId="0" borderId="45" xfId="2552" applyFont="1" applyBorder="1" applyAlignment="1">
      <alignment horizontal="center" vertical="center" wrapText="1"/>
    </xf>
    <xf numFmtId="3" fontId="7" fillId="0" borderId="45" xfId="2581" applyNumberFormat="1" applyFont="1" applyFill="1" applyBorder="1" applyAlignment="1">
      <alignment horizontal="center" vertical="center" wrapText="1"/>
    </xf>
    <xf numFmtId="3" fontId="4" fillId="0" borderId="45" xfId="2581" applyNumberFormat="1" applyFont="1" applyBorder="1" applyAlignment="1">
      <alignment horizontal="center" vertical="center" wrapText="1"/>
    </xf>
    <xf numFmtId="0" fontId="189" fillId="61" borderId="8" xfId="2552" quotePrefix="1" applyFont="1" applyFill="1" applyBorder="1" applyAlignment="1">
      <alignment horizontal="center" vertical="center"/>
    </xf>
    <xf numFmtId="0" fontId="189" fillId="61" borderId="8" xfId="2552" applyFont="1" applyFill="1" applyBorder="1" applyAlignment="1">
      <alignment horizontal="center" vertical="center" wrapText="1"/>
    </xf>
    <xf numFmtId="0" fontId="189" fillId="61" borderId="8" xfId="2552" applyFont="1" applyFill="1" applyBorder="1" applyAlignment="1">
      <alignment horizontal="center" vertical="center"/>
    </xf>
    <xf numFmtId="0" fontId="189" fillId="61" borderId="8" xfId="2552" applyFont="1" applyFill="1" applyBorder="1" applyAlignment="1">
      <alignment vertical="center"/>
    </xf>
    <xf numFmtId="3" fontId="189" fillId="61" borderId="8" xfId="2552" applyNumberFormat="1" applyFont="1" applyFill="1" applyBorder="1" applyAlignment="1">
      <alignment vertical="center"/>
    </xf>
    <xf numFmtId="0" fontId="9" fillId="62" borderId="8" xfId="2552" quotePrefix="1" applyFont="1" applyFill="1" applyBorder="1" applyAlignment="1">
      <alignment horizontal="center" vertical="center"/>
    </xf>
    <xf numFmtId="0" fontId="9" fillId="62" borderId="8" xfId="2552" applyFont="1" applyFill="1" applyBorder="1" applyAlignment="1">
      <alignment horizontal="center" vertical="center" wrapText="1"/>
    </xf>
    <xf numFmtId="0" fontId="9" fillId="62" borderId="8" xfId="2552" applyFont="1" applyFill="1" applyBorder="1" applyAlignment="1">
      <alignment vertical="center" wrapText="1"/>
    </xf>
    <xf numFmtId="4" fontId="9" fillId="62" borderId="8" xfId="2552" applyNumberFormat="1" applyFont="1" applyFill="1" applyBorder="1" applyAlignment="1">
      <alignment horizontal="center" vertical="center"/>
    </xf>
    <xf numFmtId="3" fontId="9" fillId="62" borderId="8" xfId="2552" applyNumberFormat="1" applyFont="1" applyFill="1" applyBorder="1" applyAlignment="1">
      <alignment vertical="center"/>
    </xf>
    <xf numFmtId="0" fontId="7" fillId="59" borderId="8" xfId="0" applyFont="1" applyFill="1" applyBorder="1" applyAlignment="1">
      <alignment horizontal="center" vertical="center" wrapText="1"/>
    </xf>
    <xf numFmtId="0" fontId="4" fillId="0" borderId="8" xfId="2552" applyFont="1" applyFill="1" applyBorder="1" applyAlignment="1">
      <alignment horizontal="center" vertical="center" wrapText="1"/>
    </xf>
    <xf numFmtId="3" fontId="4" fillId="0" borderId="8" xfId="2552" applyNumberFormat="1" applyFont="1" applyFill="1" applyBorder="1" applyAlignment="1">
      <alignment vertical="center" wrapText="1"/>
    </xf>
    <xf numFmtId="0" fontId="4" fillId="0" borderId="8" xfId="2552" applyFont="1" applyFill="1" applyBorder="1" applyAlignment="1">
      <alignment vertical="center" wrapText="1"/>
    </xf>
    <xf numFmtId="3" fontId="9" fillId="60" borderId="8" xfId="2581" applyNumberFormat="1" applyFont="1" applyFill="1" applyBorder="1" applyAlignment="1">
      <alignment horizontal="center" vertical="center" wrapText="1"/>
    </xf>
    <xf numFmtId="3" fontId="9" fillId="60" borderId="8" xfId="2581" applyNumberFormat="1" applyFont="1" applyFill="1" applyBorder="1" applyAlignment="1">
      <alignment horizontal="left" vertical="center" wrapText="1"/>
    </xf>
    <xf numFmtId="3" fontId="9" fillId="60" borderId="8" xfId="2581" applyNumberFormat="1" applyFont="1" applyFill="1" applyBorder="1" applyAlignment="1">
      <alignment horizontal="right" vertical="center" wrapText="1"/>
    </xf>
    <xf numFmtId="4" fontId="9" fillId="60" borderId="8" xfId="2581" applyNumberFormat="1" applyFont="1" applyFill="1" applyBorder="1" applyAlignment="1">
      <alignment horizontal="right" vertical="center" wrapText="1"/>
    </xf>
    <xf numFmtId="0" fontId="191" fillId="0" borderId="1" xfId="0" applyFont="1" applyBorder="1" applyAlignment="1">
      <alignment horizontal="center" vertical="center"/>
    </xf>
    <xf numFmtId="0" fontId="191" fillId="0" borderId="1" xfId="0" applyFont="1" applyBorder="1" applyAlignment="1">
      <alignment horizontal="center" vertical="center" wrapText="1"/>
    </xf>
    <xf numFmtId="0" fontId="0" fillId="0" borderId="0" xfId="0" applyAlignment="1">
      <alignment vertical="center"/>
    </xf>
    <xf numFmtId="3" fontId="188" fillId="0" borderId="0" xfId="0" applyNumberFormat="1" applyFont="1" applyFill="1" applyBorder="1" applyAlignment="1">
      <alignment vertical="center"/>
    </xf>
    <xf numFmtId="0" fontId="192" fillId="0" borderId="45" xfId="0" applyFont="1" applyBorder="1" applyAlignment="1">
      <alignment horizontal="center" vertical="center"/>
    </xf>
    <xf numFmtId="0" fontId="192" fillId="0" borderId="8" xfId="0" applyFont="1" applyBorder="1" applyAlignment="1">
      <alignment horizontal="center" vertical="center"/>
    </xf>
    <xf numFmtId="0" fontId="192" fillId="0" borderId="8" xfId="0" applyFont="1" applyBorder="1" applyAlignment="1">
      <alignment vertical="center" wrapText="1"/>
    </xf>
    <xf numFmtId="3" fontId="192" fillId="0" borderId="8" xfId="0" applyNumberFormat="1" applyFont="1" applyBorder="1" applyAlignment="1">
      <alignment vertical="center"/>
    </xf>
    <xf numFmtId="0" fontId="192" fillId="0" borderId="8" xfId="0" applyFont="1" applyBorder="1" applyAlignment="1">
      <alignment vertical="center"/>
    </xf>
    <xf numFmtId="0" fontId="191" fillId="0" borderId="8" xfId="0" applyFont="1" applyBorder="1" applyAlignment="1">
      <alignment horizontal="center" vertical="center"/>
    </xf>
    <xf numFmtId="0" fontId="191" fillId="0" borderId="8" xfId="0" applyFont="1" applyBorder="1" applyAlignment="1">
      <alignment vertical="center"/>
    </xf>
    <xf numFmtId="3" fontId="191" fillId="0" borderId="8" xfId="0" applyNumberFormat="1" applyFont="1" applyBorder="1" applyAlignment="1">
      <alignment vertical="center"/>
    </xf>
    <xf numFmtId="3" fontId="191" fillId="0" borderId="50" xfId="0" applyNumberFormat="1" applyFont="1" applyBorder="1" applyAlignment="1">
      <alignment vertical="center"/>
    </xf>
    <xf numFmtId="0" fontId="191" fillId="0" borderId="50" xfId="0" applyFont="1" applyBorder="1" applyAlignment="1">
      <alignment vertical="center"/>
    </xf>
    <xf numFmtId="0" fontId="182" fillId="0" borderId="0" xfId="0" applyFont="1" applyAlignment="1">
      <alignment vertical="center"/>
    </xf>
    <xf numFmtId="3" fontId="11" fillId="0" borderId="0" xfId="2552" applyNumberFormat="1" applyFont="1" applyAlignment="1">
      <alignment vertical="center"/>
    </xf>
    <xf numFmtId="3" fontId="9" fillId="0" borderId="0" xfId="2537" applyNumberFormat="1" applyFont="1"/>
    <xf numFmtId="0" fontId="7" fillId="0" borderId="0" xfId="2537" applyFont="1" applyAlignment="1">
      <alignment horizontal="center" vertical="center"/>
    </xf>
    <xf numFmtId="0" fontId="7" fillId="59" borderId="8" xfId="2537" applyFont="1" applyFill="1" applyBorder="1" applyAlignment="1">
      <alignment horizontal="center" vertical="center" wrapText="1"/>
    </xf>
    <xf numFmtId="3" fontId="7" fillId="59" borderId="8" xfId="2537" applyNumberFormat="1" applyFont="1" applyFill="1" applyBorder="1" applyAlignment="1">
      <alignment vertical="center" wrapText="1"/>
    </xf>
    <xf numFmtId="3" fontId="7" fillId="59" borderId="8" xfId="2537" applyNumberFormat="1" applyFont="1" applyFill="1" applyBorder="1" applyAlignment="1">
      <alignment horizontal="center" vertical="center" wrapText="1"/>
    </xf>
    <xf numFmtId="3" fontId="7" fillId="59" borderId="8" xfId="2537" applyNumberFormat="1" applyFont="1" applyFill="1" applyBorder="1" applyAlignment="1">
      <alignment horizontal="right" vertical="center" wrapText="1"/>
    </xf>
    <xf numFmtId="0" fontId="7" fillId="59" borderId="8" xfId="2537" applyFont="1" applyFill="1" applyBorder="1" applyAlignment="1">
      <alignment horizontal="left" vertical="center" wrapText="1"/>
    </xf>
    <xf numFmtId="0" fontId="7" fillId="59" borderId="8" xfId="2537" quotePrefix="1" applyFont="1" applyFill="1" applyBorder="1" applyAlignment="1">
      <alignment horizontal="center" vertical="center" wrapText="1"/>
    </xf>
    <xf numFmtId="0" fontId="7" fillId="59" borderId="8" xfId="2469" applyFont="1" applyFill="1" applyBorder="1" applyAlignment="1">
      <alignment horizontal="center" vertical="center" wrapText="1" shrinkToFit="1"/>
    </xf>
    <xf numFmtId="0" fontId="7" fillId="59" borderId="8" xfId="2518" applyFont="1" applyFill="1" applyBorder="1" applyAlignment="1">
      <alignment horizontal="left" vertical="center" wrapText="1"/>
    </xf>
    <xf numFmtId="0" fontId="7" fillId="59" borderId="8" xfId="2537" applyFont="1" applyFill="1" applyBorder="1" applyAlignment="1">
      <alignment vertical="center" wrapText="1"/>
    </xf>
    <xf numFmtId="14" fontId="7" fillId="59" borderId="8" xfId="2537" applyNumberFormat="1" applyFont="1" applyFill="1" applyBorder="1" applyAlignment="1">
      <alignment horizontal="center" vertical="center" wrapText="1"/>
    </xf>
    <xf numFmtId="49" fontId="7" fillId="59" borderId="8" xfId="2537" applyNumberFormat="1" applyFont="1" applyFill="1" applyBorder="1" applyAlignment="1">
      <alignment horizontal="center" vertical="center" wrapText="1"/>
    </xf>
    <xf numFmtId="0" fontId="7" fillId="59" borderId="8" xfId="2539" applyFont="1" applyFill="1" applyBorder="1" applyAlignment="1">
      <alignment horizontal="left" vertical="center" wrapText="1"/>
    </xf>
    <xf numFmtId="0" fontId="7" fillId="59" borderId="8" xfId="2539" applyFont="1" applyFill="1" applyBorder="1" applyAlignment="1">
      <alignment horizontal="center" vertical="center" wrapText="1"/>
    </xf>
    <xf numFmtId="0" fontId="189" fillId="0" borderId="50" xfId="2537" applyFont="1" applyBorder="1" applyAlignment="1">
      <alignment horizontal="center" vertical="center" wrapText="1"/>
    </xf>
    <xf numFmtId="3" fontId="189" fillId="0" borderId="50" xfId="2537" applyNumberFormat="1" applyFont="1" applyBorder="1" applyAlignment="1">
      <alignment horizontal="right" vertical="center" wrapText="1"/>
    </xf>
    <xf numFmtId="0" fontId="189" fillId="0" borderId="50" xfId="2537" applyFont="1" applyBorder="1" applyAlignment="1">
      <alignment horizontal="left" vertical="center" wrapText="1"/>
    </xf>
    <xf numFmtId="0" fontId="7" fillId="0" borderId="1" xfId="2058" applyFont="1" applyFill="1" applyBorder="1" applyAlignment="1">
      <alignment horizontal="center" vertical="center" wrapText="1"/>
    </xf>
    <xf numFmtId="3" fontId="7" fillId="0" borderId="1" xfId="2058" applyNumberFormat="1" applyFont="1" applyFill="1" applyBorder="1" applyAlignment="1">
      <alignment vertical="center" wrapText="1"/>
    </xf>
    <xf numFmtId="3" fontId="179" fillId="0" borderId="1" xfId="2574" applyNumberFormat="1" applyFont="1" applyFill="1" applyBorder="1" applyAlignment="1">
      <alignment vertical="center" wrapText="1"/>
    </xf>
    <xf numFmtId="0" fontId="7" fillId="0" borderId="1" xfId="2462" applyFont="1" applyFill="1" applyBorder="1" applyAlignment="1">
      <alignment horizontal="center" vertical="center" wrapText="1"/>
    </xf>
    <xf numFmtId="3" fontId="178" fillId="0" borderId="1" xfId="2574" applyNumberFormat="1" applyFont="1" applyFill="1" applyBorder="1" applyAlignment="1">
      <alignment vertical="center" wrapText="1"/>
    </xf>
    <xf numFmtId="3" fontId="7" fillId="0" borderId="1" xfId="2462" applyNumberFormat="1" applyFont="1" applyFill="1" applyBorder="1" applyAlignment="1">
      <alignment vertical="center" wrapText="1"/>
    </xf>
    <xf numFmtId="0" fontId="0" fillId="0" borderId="0" xfId="0" applyFill="1"/>
    <xf numFmtId="3" fontId="7" fillId="0" borderId="0" xfId="2537" applyNumberFormat="1" applyFont="1" applyFill="1" applyAlignment="1">
      <alignment horizontal="right"/>
    </xf>
    <xf numFmtId="3" fontId="1" fillId="0" borderId="0" xfId="2552" applyNumberFormat="1" applyFont="1" applyFill="1" applyAlignment="1">
      <alignment vertical="center"/>
    </xf>
    <xf numFmtId="0" fontId="1" fillId="0" borderId="0" xfId="2552" applyFont="1" applyAlignment="1">
      <alignment vertical="center"/>
    </xf>
    <xf numFmtId="0" fontId="180" fillId="0" borderId="0" xfId="2552" applyFont="1" applyFill="1" applyAlignment="1">
      <alignment vertical="center"/>
    </xf>
    <xf numFmtId="0" fontId="182" fillId="0" borderId="0" xfId="0" applyFont="1"/>
    <xf numFmtId="3" fontId="194" fillId="0" borderId="0" xfId="0" applyNumberFormat="1" applyFont="1" applyBorder="1" applyAlignment="1">
      <alignment vertical="center"/>
    </xf>
    <xf numFmtId="0" fontId="195" fillId="0" borderId="0" xfId="0" applyFont="1" applyAlignment="1">
      <alignment vertical="center"/>
    </xf>
    <xf numFmtId="3" fontId="7" fillId="0" borderId="8" xfId="0" applyNumberFormat="1" applyFont="1" applyBorder="1" applyAlignment="1">
      <alignment horizontal="right" vertical="center" wrapText="1"/>
    </xf>
    <xf numFmtId="3" fontId="0" fillId="0" borderId="0" xfId="0" applyNumberFormat="1"/>
    <xf numFmtId="0" fontId="191" fillId="0" borderId="45" xfId="0" applyFont="1" applyBorder="1" applyAlignment="1">
      <alignment horizontal="center" vertical="center"/>
    </xf>
    <xf numFmtId="3" fontId="192" fillId="0" borderId="45" xfId="0" applyNumberFormat="1" applyFont="1" applyBorder="1" applyAlignment="1">
      <alignment horizontal="right" vertical="center" wrapText="1"/>
    </xf>
    <xf numFmtId="0" fontId="191" fillId="0" borderId="45" xfId="0" applyFont="1" applyBorder="1" applyAlignment="1">
      <alignment horizontal="center" vertical="center" wrapText="1"/>
    </xf>
    <xf numFmtId="0" fontId="191" fillId="0" borderId="8" xfId="0" applyFont="1" applyBorder="1" applyAlignment="1">
      <alignment vertical="center" wrapText="1"/>
    </xf>
    <xf numFmtId="0" fontId="192" fillId="0" borderId="50" xfId="0" applyFont="1" applyBorder="1" applyAlignment="1">
      <alignment horizontal="center" vertical="center"/>
    </xf>
    <xf numFmtId="0" fontId="192" fillId="0" borderId="50" xfId="0" applyFont="1" applyBorder="1" applyAlignment="1">
      <alignment horizontal="center" vertical="center" wrapText="1"/>
    </xf>
    <xf numFmtId="3" fontId="192" fillId="0" borderId="50" xfId="0" applyNumberFormat="1" applyFont="1" applyBorder="1" applyAlignment="1">
      <alignment vertical="center"/>
    </xf>
    <xf numFmtId="3" fontId="0" fillId="0" borderId="1" xfId="0" applyNumberFormat="1" applyBorder="1" applyAlignment="1">
      <alignment vertical="center"/>
    </xf>
    <xf numFmtId="0" fontId="0" fillId="0" borderId="1" xfId="0" applyBorder="1" applyAlignment="1">
      <alignment vertical="center"/>
    </xf>
    <xf numFmtId="0" fontId="196" fillId="0" borderId="0" xfId="0" applyFont="1" applyAlignment="1">
      <alignment horizontal="center" vertical="center"/>
    </xf>
    <xf numFmtId="0" fontId="197" fillId="0" borderId="0" xfId="0" applyFont="1" applyBorder="1" applyAlignment="1">
      <alignment horizontal="center" vertical="center"/>
    </xf>
    <xf numFmtId="0" fontId="191" fillId="0" borderId="0" xfId="0" applyFont="1" applyBorder="1" applyAlignment="1">
      <alignment horizontal="center" vertical="center" wrapText="1"/>
    </xf>
    <xf numFmtId="0" fontId="191" fillId="0" borderId="0" xfId="0" applyFont="1" applyFill="1" applyBorder="1" applyAlignment="1">
      <alignment horizontal="center" vertical="center" wrapText="1"/>
    </xf>
    <xf numFmtId="3" fontId="189" fillId="0" borderId="0" xfId="0" applyNumberFormat="1" applyFont="1" applyBorder="1" applyAlignment="1">
      <alignment vertical="center"/>
    </xf>
    <xf numFmtId="3" fontId="190" fillId="0" borderId="8" xfId="2552" applyNumberFormat="1" applyFont="1" applyFill="1" applyBorder="1" applyAlignment="1">
      <alignment vertical="center" wrapText="1"/>
    </xf>
    <xf numFmtId="0" fontId="189" fillId="0" borderId="1" xfId="0" applyFont="1" applyBorder="1" applyAlignment="1">
      <alignment vertical="center"/>
    </xf>
    <xf numFmtId="0" fontId="189" fillId="0" borderId="1" xfId="0" applyFont="1" applyBorder="1" applyAlignment="1">
      <alignment horizontal="center" vertical="center"/>
    </xf>
    <xf numFmtId="3" fontId="189" fillId="0" borderId="1" xfId="0" applyNumberFormat="1" applyFont="1" applyBorder="1" applyAlignment="1">
      <alignment vertical="center"/>
    </xf>
    <xf numFmtId="0" fontId="191" fillId="0" borderId="1" xfId="0" quotePrefix="1" applyFont="1" applyBorder="1" applyAlignment="1">
      <alignment horizontal="center" vertical="center"/>
    </xf>
    <xf numFmtId="0" fontId="191" fillId="0" borderId="1" xfId="0" applyFont="1" applyBorder="1" applyAlignment="1">
      <alignment vertical="center"/>
    </xf>
    <xf numFmtId="3" fontId="190" fillId="0" borderId="1" xfId="0" applyNumberFormat="1" applyFont="1" applyBorder="1" applyAlignment="1">
      <alignment vertical="center"/>
    </xf>
    <xf numFmtId="3" fontId="194" fillId="0" borderId="1" xfId="0" applyNumberFormat="1" applyFont="1" applyBorder="1" applyAlignment="1">
      <alignment vertical="center"/>
    </xf>
    <xf numFmtId="3" fontId="190" fillId="0" borderId="8" xfId="0" applyNumberFormat="1" applyFont="1" applyBorder="1" applyAlignment="1">
      <alignment horizontal="right" vertical="center" wrapText="1"/>
    </xf>
    <xf numFmtId="0" fontId="200" fillId="0" borderId="0" xfId="0" applyFont="1"/>
    <xf numFmtId="0" fontId="7" fillId="0" borderId="8" xfId="2549" quotePrefix="1" applyFont="1" applyFill="1" applyBorder="1" applyAlignment="1">
      <alignment vertical="center" wrapText="1"/>
    </xf>
    <xf numFmtId="0" fontId="7" fillId="62" borderId="8" xfId="2549" applyFont="1" applyFill="1" applyBorder="1" applyAlignment="1">
      <alignment horizontal="center" vertical="center" wrapText="1"/>
    </xf>
    <xf numFmtId="3" fontId="12" fillId="0" borderId="0" xfId="2552" applyNumberFormat="1" applyFont="1" applyAlignment="1">
      <alignment vertical="center"/>
    </xf>
    <xf numFmtId="0" fontId="190" fillId="0" borderId="8" xfId="2552" quotePrefix="1" applyFont="1" applyFill="1" applyBorder="1" applyAlignment="1">
      <alignment horizontal="center" vertical="center"/>
    </xf>
    <xf numFmtId="0" fontId="190" fillId="0" borderId="8" xfId="2552" applyFont="1" applyFill="1" applyBorder="1" applyAlignment="1">
      <alignment vertical="center" wrapText="1"/>
    </xf>
    <xf numFmtId="0" fontId="190" fillId="0" borderId="8" xfId="2552" applyFont="1" applyFill="1" applyBorder="1" applyAlignment="1">
      <alignment horizontal="center" vertical="center" wrapText="1"/>
    </xf>
    <xf numFmtId="3" fontId="190" fillId="0" borderId="8" xfId="2552" applyNumberFormat="1" applyFont="1" applyFill="1" applyBorder="1" applyAlignment="1">
      <alignment vertical="center"/>
    </xf>
    <xf numFmtId="0" fontId="202" fillId="0" borderId="0" xfId="2552" applyFont="1" applyAlignment="1">
      <alignment vertical="center"/>
    </xf>
    <xf numFmtId="3" fontId="202" fillId="0" borderId="0" xfId="2552" applyNumberFormat="1" applyFont="1" applyAlignment="1">
      <alignment vertical="center"/>
    </xf>
    <xf numFmtId="3" fontId="202" fillId="0" borderId="0" xfId="2552" applyNumberFormat="1" applyFont="1" applyFill="1" applyAlignment="1">
      <alignment vertical="center"/>
    </xf>
    <xf numFmtId="0" fontId="203" fillId="0" borderId="8" xfId="2552" quotePrefix="1" applyFont="1" applyFill="1" applyBorder="1" applyAlignment="1">
      <alignment horizontal="center" vertical="center"/>
    </xf>
    <xf numFmtId="0" fontId="203" fillId="0" borderId="8" xfId="2552" applyFont="1" applyFill="1" applyBorder="1" applyAlignment="1">
      <alignment horizontal="center" vertical="center" wrapText="1"/>
    </xf>
    <xf numFmtId="0" fontId="203" fillId="0" borderId="8" xfId="2552" applyFont="1" applyFill="1" applyBorder="1" applyAlignment="1">
      <alignment vertical="center" wrapText="1"/>
    </xf>
    <xf numFmtId="3" fontId="203" fillId="0" borderId="8" xfId="2552" applyNumberFormat="1" applyFont="1" applyFill="1" applyBorder="1" applyAlignment="1">
      <alignment vertical="center" wrapText="1"/>
    </xf>
    <xf numFmtId="3" fontId="203" fillId="0" borderId="8" xfId="2552" applyNumberFormat="1" applyFont="1" applyFill="1" applyBorder="1" applyAlignment="1">
      <alignment vertical="center"/>
    </xf>
    <xf numFmtId="0" fontId="204" fillId="0" borderId="0" xfId="2552" applyFont="1" applyAlignment="1">
      <alignment vertical="center"/>
    </xf>
    <xf numFmtId="3" fontId="204" fillId="0" borderId="0" xfId="2552" applyNumberFormat="1" applyFont="1" applyAlignment="1">
      <alignment vertical="center"/>
    </xf>
    <xf numFmtId="3" fontId="204" fillId="0" borderId="0" xfId="2552" applyNumberFormat="1" applyFont="1" applyFill="1" applyAlignment="1">
      <alignment vertical="center"/>
    </xf>
    <xf numFmtId="0" fontId="205" fillId="0" borderId="8" xfId="2552" quotePrefix="1" applyFont="1" applyFill="1" applyBorder="1" applyAlignment="1">
      <alignment horizontal="center" vertical="center"/>
    </xf>
    <xf numFmtId="0" fontId="205" fillId="0" borderId="8" xfId="2552" applyFont="1" applyFill="1" applyBorder="1" applyAlignment="1">
      <alignment vertical="center" wrapText="1"/>
    </xf>
    <xf numFmtId="3" fontId="205" fillId="0" borderId="8" xfId="2552" applyNumberFormat="1" applyFont="1" applyFill="1" applyBorder="1" applyAlignment="1">
      <alignment vertical="center"/>
    </xf>
    <xf numFmtId="3" fontId="206" fillId="0" borderId="0" xfId="2552" applyNumberFormat="1" applyFont="1" applyFill="1" applyAlignment="1">
      <alignment vertical="center"/>
    </xf>
    <xf numFmtId="0" fontId="203" fillId="0" borderId="8" xfId="2552" applyFont="1" applyFill="1" applyBorder="1" applyAlignment="1">
      <alignment horizontal="justify" vertical="center" wrapText="1"/>
    </xf>
    <xf numFmtId="0" fontId="207" fillId="0" borderId="8" xfId="2552" quotePrefix="1" applyFont="1" applyFill="1" applyBorder="1" applyAlignment="1">
      <alignment horizontal="center" vertical="center"/>
    </xf>
    <xf numFmtId="0" fontId="207" fillId="0" borderId="8" xfId="2552" applyFont="1" applyFill="1" applyBorder="1" applyAlignment="1">
      <alignment vertical="center" wrapText="1"/>
    </xf>
    <xf numFmtId="0" fontId="207" fillId="0" borderId="8" xfId="2552" applyFont="1" applyFill="1" applyBorder="1" applyAlignment="1">
      <alignment horizontal="center" vertical="center"/>
    </xf>
    <xf numFmtId="0" fontId="207" fillId="0" borderId="8" xfId="2552" applyFont="1" applyFill="1" applyBorder="1" applyAlignment="1">
      <alignment vertical="center"/>
    </xf>
    <xf numFmtId="3" fontId="207" fillId="0" borderId="8" xfId="2552" applyNumberFormat="1" applyFont="1" applyFill="1" applyBorder="1" applyAlignment="1">
      <alignment vertical="center"/>
    </xf>
    <xf numFmtId="0" fontId="207" fillId="0" borderId="0" xfId="2552" applyFont="1" applyAlignment="1">
      <alignment vertical="center"/>
    </xf>
    <xf numFmtId="3" fontId="208" fillId="0" borderId="0" xfId="2552" applyNumberFormat="1" applyFont="1" applyFill="1" applyAlignment="1">
      <alignment vertical="center"/>
    </xf>
    <xf numFmtId="3" fontId="207" fillId="0" borderId="0" xfId="2552" applyNumberFormat="1" applyFont="1" applyAlignment="1">
      <alignment vertical="center"/>
    </xf>
    <xf numFmtId="0" fontId="203" fillId="0" borderId="0" xfId="2552" applyFont="1" applyAlignment="1">
      <alignment vertical="center"/>
    </xf>
    <xf numFmtId="3" fontId="203" fillId="0" borderId="0" xfId="2552" applyNumberFormat="1" applyFont="1" applyAlignment="1">
      <alignment vertical="center"/>
    </xf>
    <xf numFmtId="0" fontId="205" fillId="0" borderId="8" xfId="2552" applyFont="1" applyFill="1" applyBorder="1" applyAlignment="1">
      <alignment horizontal="center" vertical="center"/>
    </xf>
    <xf numFmtId="0" fontId="205" fillId="0" borderId="8" xfId="2552" applyFont="1" applyFill="1" applyBorder="1" applyAlignment="1">
      <alignment vertical="center"/>
    </xf>
    <xf numFmtId="0" fontId="205" fillId="0" borderId="0" xfId="2552" applyFont="1" applyAlignment="1">
      <alignment vertical="center"/>
    </xf>
    <xf numFmtId="3" fontId="205" fillId="0" borderId="0" xfId="2552" applyNumberFormat="1" applyFont="1" applyAlignment="1">
      <alignment vertical="center"/>
    </xf>
    <xf numFmtId="3" fontId="7" fillId="0" borderId="0" xfId="2552" applyNumberFormat="1" applyFont="1" applyFill="1" applyBorder="1" applyAlignment="1">
      <alignment vertical="center"/>
    </xf>
    <xf numFmtId="3" fontId="205" fillId="0" borderId="57" xfId="2581" quotePrefix="1" applyNumberFormat="1" applyFont="1" applyFill="1" applyBorder="1" applyAlignment="1">
      <alignment horizontal="center" vertical="center" wrapText="1"/>
    </xf>
    <xf numFmtId="49" fontId="205" fillId="0" borderId="57" xfId="2433" applyNumberFormat="1" applyFont="1" applyFill="1" applyBorder="1" applyAlignment="1">
      <alignment horizontal="center" vertical="center" wrapText="1"/>
    </xf>
    <xf numFmtId="3" fontId="203" fillId="0" borderId="57" xfId="2581" applyNumberFormat="1" applyFont="1" applyFill="1" applyBorder="1" applyAlignment="1">
      <alignment horizontal="center" vertical="center" wrapText="1"/>
    </xf>
    <xf numFmtId="3" fontId="203" fillId="0" borderId="57" xfId="2581" applyNumberFormat="1" applyFont="1" applyFill="1" applyBorder="1" applyAlignment="1">
      <alignment horizontal="left" vertical="center" wrapText="1"/>
    </xf>
    <xf numFmtId="3" fontId="203" fillId="0" borderId="57" xfId="2581" applyNumberFormat="1" applyFont="1" applyFill="1" applyBorder="1" applyAlignment="1">
      <alignment horizontal="right" vertical="center" wrapText="1"/>
    </xf>
    <xf numFmtId="0" fontId="209" fillId="0" borderId="0" xfId="2552" applyFont="1" applyAlignment="1">
      <alignment vertical="center"/>
    </xf>
    <xf numFmtId="0" fontId="7" fillId="0" borderId="50" xfId="2552" quotePrefix="1" applyFont="1" applyFill="1" applyBorder="1" applyAlignment="1">
      <alignment horizontal="center" vertical="center"/>
    </xf>
    <xf numFmtId="3" fontId="7" fillId="59" borderId="50" xfId="2537" applyNumberFormat="1" applyFont="1" applyFill="1" applyBorder="1" applyAlignment="1">
      <alignment vertical="center" wrapText="1"/>
    </xf>
    <xf numFmtId="3" fontId="7" fillId="59" borderId="50" xfId="2537" applyNumberFormat="1" applyFont="1" applyFill="1" applyBorder="1" applyAlignment="1">
      <alignment horizontal="center" vertical="center" wrapText="1"/>
    </xf>
    <xf numFmtId="0" fontId="7" fillId="0" borderId="50" xfId="2552" applyFont="1" applyFill="1" applyBorder="1" applyAlignment="1">
      <alignment vertical="center"/>
    </xf>
    <xf numFmtId="0" fontId="7" fillId="0" borderId="50" xfId="2552" applyFont="1" applyFill="1" applyBorder="1" applyAlignment="1">
      <alignment horizontal="center" vertical="center"/>
    </xf>
    <xf numFmtId="0" fontId="7" fillId="59" borderId="50" xfId="2537" applyFont="1" applyFill="1" applyBorder="1" applyAlignment="1">
      <alignment horizontal="center" vertical="center" wrapText="1"/>
    </xf>
    <xf numFmtId="3" fontId="7" fillId="59" borderId="50" xfId="2537" applyNumberFormat="1" applyFont="1" applyFill="1" applyBorder="1" applyAlignment="1">
      <alignment horizontal="right" vertical="center" wrapText="1"/>
    </xf>
    <xf numFmtId="3" fontId="7" fillId="0" borderId="50" xfId="2552" applyNumberFormat="1" applyFont="1" applyFill="1" applyBorder="1" applyAlignment="1">
      <alignment vertical="center"/>
    </xf>
    <xf numFmtId="0" fontId="189" fillId="63" borderId="8" xfId="2552" quotePrefix="1" applyFont="1" applyFill="1" applyBorder="1" applyAlignment="1">
      <alignment horizontal="center" vertical="center"/>
    </xf>
    <xf numFmtId="0" fontId="189" fillId="63" borderId="8" xfId="2552" applyFont="1" applyFill="1" applyBorder="1" applyAlignment="1">
      <alignment horizontal="center" vertical="center" wrapText="1"/>
    </xf>
    <xf numFmtId="0" fontId="189" fillId="63" borderId="8" xfId="2552" applyFont="1" applyFill="1" applyBorder="1" applyAlignment="1">
      <alignment horizontal="center" vertical="center"/>
    </xf>
    <xf numFmtId="0" fontId="189" fillId="63" borderId="8" xfId="2552" applyFont="1" applyFill="1" applyBorder="1" applyAlignment="1">
      <alignment vertical="center"/>
    </xf>
    <xf numFmtId="3" fontId="189" fillId="63" borderId="8" xfId="2552" applyNumberFormat="1" applyFont="1" applyFill="1" applyBorder="1" applyAlignment="1">
      <alignment vertical="center"/>
    </xf>
    <xf numFmtId="3" fontId="203" fillId="0" borderId="8" xfId="2581" quotePrefix="1" applyNumberFormat="1" applyFont="1" applyFill="1" applyBorder="1" applyAlignment="1">
      <alignment horizontal="center" vertical="center" wrapText="1"/>
    </xf>
    <xf numFmtId="3" fontId="205" fillId="0" borderId="8" xfId="2581" applyNumberFormat="1" applyFont="1" applyFill="1" applyBorder="1" applyAlignment="1">
      <alignment horizontal="center" vertical="center" wrapText="1"/>
    </xf>
    <xf numFmtId="3" fontId="205" fillId="0" borderId="8" xfId="2581" applyNumberFormat="1" applyFont="1" applyFill="1" applyBorder="1" applyAlignment="1">
      <alignment horizontal="left" vertical="center" wrapText="1"/>
    </xf>
    <xf numFmtId="3" fontId="205" fillId="0" borderId="8" xfId="2581" applyNumberFormat="1" applyFont="1" applyFill="1" applyBorder="1" applyAlignment="1">
      <alignment horizontal="right" vertical="center" wrapText="1"/>
    </xf>
    <xf numFmtId="3" fontId="7" fillId="0" borderId="8" xfId="2581" quotePrefix="1" applyNumberFormat="1" applyFont="1" applyFill="1" applyBorder="1" applyAlignment="1">
      <alignment horizontal="center" vertical="center" wrapText="1"/>
    </xf>
    <xf numFmtId="0" fontId="7" fillId="0" borderId="8" xfId="2549" applyFont="1" applyFill="1" applyBorder="1" applyAlignment="1">
      <alignment vertical="center"/>
    </xf>
    <xf numFmtId="0" fontId="189" fillId="62" borderId="8" xfId="2552" applyFont="1" applyFill="1" applyBorder="1" applyAlignment="1">
      <alignment horizontal="center" vertical="center"/>
    </xf>
    <xf numFmtId="0" fontId="189" fillId="62" borderId="8" xfId="2552" applyFont="1" applyFill="1" applyBorder="1" applyAlignment="1">
      <alignment vertical="center"/>
    </xf>
    <xf numFmtId="3" fontId="189" fillId="62" borderId="8" xfId="2552" applyNumberFormat="1" applyFont="1" applyFill="1" applyBorder="1" applyAlignment="1">
      <alignment vertical="center"/>
    </xf>
    <xf numFmtId="3" fontId="190" fillId="62" borderId="8" xfId="2552" applyNumberFormat="1" applyFont="1" applyFill="1" applyBorder="1" applyAlignment="1">
      <alignment horizontal="center" vertical="center" wrapText="1"/>
    </xf>
    <xf numFmtId="3" fontId="201" fillId="59" borderId="8" xfId="2552" applyNumberFormat="1" applyFont="1" applyFill="1" applyBorder="1" applyAlignment="1">
      <alignment horizontal="center" vertical="center" wrapText="1"/>
    </xf>
    <xf numFmtId="3" fontId="207" fillId="0" borderId="8" xfId="2552" applyNumberFormat="1" applyFont="1" applyFill="1" applyBorder="1" applyAlignment="1">
      <alignment vertical="center" wrapText="1"/>
    </xf>
    <xf numFmtId="3" fontId="7" fillId="0" borderId="29" xfId="2552" applyNumberFormat="1" applyFont="1" applyFill="1" applyBorder="1" applyAlignment="1">
      <alignment horizontal="justify" vertical="center" wrapText="1"/>
    </xf>
    <xf numFmtId="3" fontId="7" fillId="0" borderId="10" xfId="2552" applyNumberFormat="1" applyFont="1" applyFill="1" applyBorder="1" applyAlignment="1">
      <alignment horizontal="justify" vertical="center" wrapText="1"/>
    </xf>
    <xf numFmtId="0" fontId="4" fillId="0" borderId="0" xfId="2552" applyFont="1" applyAlignment="1">
      <alignment horizontal="center" vertical="center" wrapText="1"/>
    </xf>
    <xf numFmtId="3" fontId="189" fillId="63" borderId="8" xfId="2552" applyNumberFormat="1" applyFont="1" applyFill="1" applyBorder="1" applyAlignment="1">
      <alignment vertical="center" wrapText="1"/>
    </xf>
    <xf numFmtId="3" fontId="189" fillId="61" borderId="8" xfId="2552" applyNumberFormat="1" applyFont="1" applyFill="1" applyBorder="1" applyAlignment="1">
      <alignment vertical="center" wrapText="1"/>
    </xf>
    <xf numFmtId="3" fontId="9" fillId="62" borderId="8" xfId="2552" applyNumberFormat="1" applyFont="1" applyFill="1" applyBorder="1" applyAlignment="1">
      <alignment vertical="center" wrapText="1"/>
    </xf>
    <xf numFmtId="3" fontId="13" fillId="0" borderId="8" xfId="2552" applyNumberFormat="1" applyFont="1" applyFill="1" applyBorder="1" applyAlignment="1">
      <alignment vertical="center" wrapText="1"/>
    </xf>
    <xf numFmtId="3" fontId="205" fillId="0" borderId="8" xfId="2552" applyNumberFormat="1" applyFont="1" applyFill="1" applyBorder="1" applyAlignment="1">
      <alignment vertical="center" wrapText="1"/>
    </xf>
    <xf numFmtId="0" fontId="180" fillId="0" borderId="0" xfId="2552" applyAlignment="1">
      <alignment vertical="center" wrapText="1"/>
    </xf>
    <xf numFmtId="3" fontId="190" fillId="59" borderId="8" xfId="2552" applyNumberFormat="1" applyFont="1" applyFill="1" applyBorder="1" applyAlignment="1">
      <alignment vertical="center" wrapText="1"/>
    </xf>
    <xf numFmtId="3" fontId="7" fillId="59" borderId="8" xfId="2581" applyNumberFormat="1" applyFont="1" applyFill="1" applyBorder="1" applyAlignment="1">
      <alignment horizontal="right" vertical="center" wrapText="1"/>
    </xf>
    <xf numFmtId="4" fontId="202" fillId="0" borderId="0" xfId="2552" applyNumberFormat="1" applyFont="1" applyAlignment="1">
      <alignment vertical="center"/>
    </xf>
    <xf numFmtId="4" fontId="204" fillId="0" borderId="0" xfId="2552" applyNumberFormat="1" applyFont="1" applyAlignment="1">
      <alignment vertical="center"/>
    </xf>
    <xf numFmtId="0" fontId="7" fillId="59" borderId="57" xfId="2537" applyFont="1" applyFill="1" applyBorder="1" applyAlignment="1">
      <alignment horizontal="center" vertical="center" wrapText="1"/>
    </xf>
    <xf numFmtId="0" fontId="7" fillId="59" borderId="57" xfId="2537" applyFont="1" applyFill="1" applyBorder="1" applyAlignment="1">
      <alignment vertical="center" wrapText="1"/>
    </xf>
    <xf numFmtId="14" fontId="7" fillId="59" borderId="57" xfId="2537" applyNumberFormat="1" applyFont="1" applyFill="1" applyBorder="1" applyAlignment="1">
      <alignment horizontal="center" vertical="center" wrapText="1"/>
    </xf>
    <xf numFmtId="3" fontId="7" fillId="59" borderId="57" xfId="2537" applyNumberFormat="1" applyFont="1" applyFill="1" applyBorder="1" applyAlignment="1">
      <alignment horizontal="right" vertical="center" wrapText="1"/>
    </xf>
    <xf numFmtId="0" fontId="7" fillId="59" borderId="57" xfId="2537" applyFont="1" applyFill="1" applyBorder="1" applyAlignment="1">
      <alignment horizontal="left" vertical="center" wrapText="1"/>
    </xf>
    <xf numFmtId="3" fontId="188" fillId="59" borderId="8" xfId="2537" applyNumberFormat="1" applyFont="1" applyFill="1" applyBorder="1" applyAlignment="1">
      <alignment horizontal="right" vertical="center" wrapText="1"/>
    </xf>
    <xf numFmtId="3" fontId="203" fillId="59" borderId="8" xfId="2552" applyNumberFormat="1" applyFont="1" applyFill="1" applyBorder="1" applyAlignment="1">
      <alignment vertical="center" wrapText="1"/>
    </xf>
    <xf numFmtId="3" fontId="190" fillId="59" borderId="8" xfId="2552" applyNumberFormat="1" applyFont="1" applyFill="1" applyBorder="1" applyAlignment="1">
      <alignment horizontal="center" vertical="center" wrapText="1"/>
    </xf>
    <xf numFmtId="3" fontId="7" fillId="59" borderId="8" xfId="2552" applyNumberFormat="1" applyFont="1" applyFill="1" applyBorder="1" applyAlignment="1">
      <alignment vertical="center" wrapText="1"/>
    </xf>
    <xf numFmtId="0" fontId="195" fillId="0" borderId="0" xfId="0" applyFont="1" applyAlignment="1">
      <alignment vertical="center"/>
    </xf>
    <xf numFmtId="0" fontId="196" fillId="0" borderId="0" xfId="0" applyFont="1" applyAlignment="1">
      <alignment horizontal="center" vertical="center"/>
    </xf>
    <xf numFmtId="0" fontId="0" fillId="0" borderId="0" xfId="0" applyAlignment="1">
      <alignment vertical="center" wrapText="1"/>
    </xf>
    <xf numFmtId="0" fontId="213" fillId="0" borderId="0" xfId="0" applyFont="1" applyAlignment="1">
      <alignment horizontal="center" vertical="center"/>
    </xf>
    <xf numFmtId="298" fontId="0" fillId="0" borderId="0" xfId="0" applyNumberFormat="1" applyAlignment="1">
      <alignment vertical="center" wrapText="1"/>
    </xf>
    <xf numFmtId="0" fontId="213" fillId="0" borderId="45" xfId="0" applyFont="1" applyBorder="1" applyAlignment="1">
      <alignment horizontal="center" vertical="center"/>
    </xf>
    <xf numFmtId="0" fontId="213" fillId="0" borderId="45" xfId="0" applyFont="1" applyBorder="1" applyAlignment="1">
      <alignment horizontal="center" vertical="center" wrapText="1"/>
    </xf>
    <xf numFmtId="0" fontId="0" fillId="0" borderId="8" xfId="0" applyBorder="1" applyAlignment="1">
      <alignment vertical="center" wrapText="1"/>
    </xf>
    <xf numFmtId="298" fontId="0" fillId="0" borderId="8" xfId="0" applyNumberFormat="1" applyBorder="1" applyAlignment="1">
      <alignment vertical="center" wrapText="1"/>
    </xf>
    <xf numFmtId="0" fontId="0" fillId="0" borderId="50" xfId="0" applyBorder="1" applyAlignment="1">
      <alignment vertical="center" wrapText="1"/>
    </xf>
    <xf numFmtId="0" fontId="0" fillId="0" borderId="8" xfId="0" quotePrefix="1" applyBorder="1" applyAlignment="1">
      <alignment horizontal="center" vertical="center"/>
    </xf>
    <xf numFmtId="0" fontId="213" fillId="0" borderId="10" xfId="0" applyFont="1" applyBorder="1" applyAlignment="1">
      <alignment horizontal="center" vertical="center"/>
    </xf>
    <xf numFmtId="0" fontId="213" fillId="0" borderId="10" xfId="0" applyFont="1" applyBorder="1" applyAlignment="1">
      <alignment horizontal="center" vertical="center" wrapText="1"/>
    </xf>
    <xf numFmtId="298" fontId="213" fillId="0" borderId="10" xfId="0" applyNumberFormat="1" applyFont="1" applyBorder="1" applyAlignment="1">
      <alignment horizontal="center" vertical="center" wrapText="1"/>
    </xf>
    <xf numFmtId="0" fontId="213" fillId="0" borderId="8" xfId="0" applyFont="1" applyBorder="1" applyAlignment="1">
      <alignment horizontal="center" vertical="center"/>
    </xf>
    <xf numFmtId="0" fontId="213" fillId="0" borderId="8" xfId="0" applyFont="1" applyBorder="1" applyAlignment="1">
      <alignment horizontal="center" vertical="center" wrapText="1"/>
    </xf>
    <xf numFmtId="0" fontId="0" fillId="0" borderId="50" xfId="0" quotePrefix="1" applyBorder="1" applyAlignment="1">
      <alignment horizontal="center" vertical="center"/>
    </xf>
    <xf numFmtId="0" fontId="0" fillId="0" borderId="10" xfId="0" quotePrefix="1" applyFont="1" applyBorder="1" applyAlignment="1">
      <alignment horizontal="center" vertical="center"/>
    </xf>
    <xf numFmtId="298" fontId="0" fillId="0" borderId="10" xfId="0" applyNumberFormat="1" applyFont="1"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justify" vertical="center" wrapText="1"/>
    </xf>
    <xf numFmtId="0" fontId="0" fillId="0" borderId="0" xfId="0" applyAlignment="1">
      <alignment horizontal="center" vertical="center"/>
    </xf>
    <xf numFmtId="298" fontId="0" fillId="0" borderId="8" xfId="0" applyNumberFormat="1" applyBorder="1" applyAlignment="1">
      <alignment horizontal="center" vertical="center" wrapText="1"/>
    </xf>
    <xf numFmtId="0" fontId="0" fillId="0" borderId="8" xfId="0" applyBorder="1" applyAlignment="1">
      <alignment horizontal="center" vertical="center" wrapText="1"/>
    </xf>
    <xf numFmtId="299" fontId="0" fillId="0" borderId="8" xfId="0" applyNumberFormat="1" applyBorder="1" applyAlignment="1">
      <alignment horizontal="center" vertical="center" wrapText="1"/>
    </xf>
    <xf numFmtId="0" fontId="0" fillId="0" borderId="50" xfId="0" applyBorder="1" applyAlignment="1">
      <alignment horizontal="center" vertical="center" wrapText="1"/>
    </xf>
    <xf numFmtId="298" fontId="213" fillId="0" borderId="0" xfId="0" applyNumberFormat="1" applyFont="1" applyAlignment="1">
      <alignment horizontal="center" vertical="center"/>
    </xf>
    <xf numFmtId="0" fontId="0" fillId="0" borderId="50" xfId="0" quotePrefix="1" applyFont="1" applyBorder="1" applyAlignment="1">
      <alignment horizontal="center" vertical="center"/>
    </xf>
    <xf numFmtId="0" fontId="0" fillId="0" borderId="50" xfId="0" applyFont="1" applyBorder="1" applyAlignment="1">
      <alignment horizontal="justify" vertical="center" wrapText="1"/>
    </xf>
    <xf numFmtId="298" fontId="0" fillId="0" borderId="50" xfId="0" applyNumberFormat="1" applyFont="1" applyBorder="1" applyAlignment="1">
      <alignment horizontal="center" vertical="center" wrapText="1"/>
    </xf>
    <xf numFmtId="0" fontId="0" fillId="0" borderId="0" xfId="0" quotePrefix="1" applyFont="1" applyBorder="1" applyAlignment="1">
      <alignment horizontal="center" vertical="center"/>
    </xf>
    <xf numFmtId="4" fontId="0" fillId="0" borderId="0" xfId="0" applyNumberFormat="1" applyFont="1" applyAlignment="1">
      <alignment horizontal="center" vertical="center"/>
    </xf>
    <xf numFmtId="0" fontId="195" fillId="0" borderId="0" xfId="0" applyFont="1" applyAlignment="1">
      <alignment vertical="center"/>
    </xf>
    <xf numFmtId="0" fontId="0" fillId="0" borderId="0" xfId="0" applyAlignment="1">
      <alignment wrapText="1"/>
    </xf>
    <xf numFmtId="0" fontId="0" fillId="0" borderId="8" xfId="0" applyBorder="1"/>
    <xf numFmtId="0" fontId="0" fillId="0" borderId="8" xfId="0" applyBorder="1" applyAlignment="1">
      <alignment wrapText="1"/>
    </xf>
    <xf numFmtId="3" fontId="0" fillId="0" borderId="8" xfId="0" applyNumberFormat="1" applyBorder="1"/>
    <xf numFmtId="0" fontId="0" fillId="0" borderId="50" xfId="0" applyBorder="1"/>
    <xf numFmtId="0" fontId="0" fillId="0" borderId="50" xfId="0" applyBorder="1" applyAlignment="1">
      <alignment wrapText="1"/>
    </xf>
    <xf numFmtId="3" fontId="214" fillId="0" borderId="50" xfId="0" applyNumberFormat="1" applyFont="1" applyBorder="1"/>
    <xf numFmtId="0" fontId="0" fillId="0" borderId="45" xfId="0" applyBorder="1" applyAlignment="1">
      <alignment horizontal="center" vertical="center"/>
    </xf>
    <xf numFmtId="0" fontId="0" fillId="0" borderId="45" xfId="0" applyBorder="1" applyAlignment="1">
      <alignment horizontal="center" vertical="center" wrapText="1"/>
    </xf>
    <xf numFmtId="0" fontId="0" fillId="0" borderId="0" xfId="0" applyBorder="1"/>
    <xf numFmtId="0" fontId="0" fillId="0" borderId="0" xfId="0" applyBorder="1" applyAlignment="1">
      <alignment wrapText="1"/>
    </xf>
    <xf numFmtId="3" fontId="214" fillId="0" borderId="0" xfId="0" applyNumberFormat="1" applyFont="1" applyBorder="1"/>
    <xf numFmtId="0" fontId="215" fillId="0" borderId="8" xfId="2552" quotePrefix="1" applyFont="1" applyFill="1" applyBorder="1" applyAlignment="1">
      <alignment horizontal="center" vertical="center"/>
    </xf>
    <xf numFmtId="0" fontId="215" fillId="0" borderId="8" xfId="2552" applyFont="1" applyFill="1" applyBorder="1" applyAlignment="1">
      <alignment horizontal="center" vertical="center" wrapText="1"/>
    </xf>
    <xf numFmtId="3" fontId="215" fillId="0" borderId="8" xfId="2552" applyNumberFormat="1" applyFont="1" applyFill="1" applyBorder="1" applyAlignment="1">
      <alignment vertical="center" wrapText="1"/>
    </xf>
    <xf numFmtId="3" fontId="215" fillId="0" borderId="8" xfId="2552" applyNumberFormat="1" applyFont="1" applyFill="1" applyBorder="1" applyAlignment="1">
      <alignment vertical="center"/>
    </xf>
    <xf numFmtId="3" fontId="215" fillId="0" borderId="8" xfId="2552" applyNumberFormat="1" applyFont="1" applyFill="1" applyBorder="1" applyAlignment="1">
      <alignment horizontal="center" vertical="center" wrapText="1"/>
    </xf>
    <xf numFmtId="3" fontId="216" fillId="0" borderId="0" xfId="2552" applyNumberFormat="1" applyFont="1" applyFill="1" applyAlignment="1">
      <alignment vertical="center"/>
    </xf>
    <xf numFmtId="0" fontId="216" fillId="0" borderId="0" xfId="2552" applyFont="1" applyFill="1" applyAlignment="1">
      <alignment vertical="center"/>
    </xf>
    <xf numFmtId="3" fontId="215" fillId="59" borderId="8" xfId="2537" applyNumberFormat="1" applyFont="1" applyFill="1" applyBorder="1" applyAlignment="1">
      <alignment vertical="center" wrapText="1"/>
    </xf>
    <xf numFmtId="0" fontId="215" fillId="0" borderId="8" xfId="2552" applyFont="1" applyFill="1" applyBorder="1" applyAlignment="1">
      <alignment vertical="center"/>
    </xf>
    <xf numFmtId="0" fontId="215" fillId="0" borderId="8" xfId="2552" applyFont="1" applyFill="1" applyBorder="1" applyAlignment="1">
      <alignment horizontal="center" vertical="center"/>
    </xf>
    <xf numFmtId="0" fontId="215" fillId="59" borderId="8" xfId="2537" applyFont="1" applyFill="1" applyBorder="1" applyAlignment="1">
      <alignment horizontal="center" vertical="center" wrapText="1"/>
    </xf>
    <xf numFmtId="3" fontId="215" fillId="59" borderId="8" xfId="2537" applyNumberFormat="1" applyFont="1" applyFill="1" applyBorder="1" applyAlignment="1">
      <alignment horizontal="right" vertical="center" wrapText="1"/>
    </xf>
    <xf numFmtId="0" fontId="215" fillId="0" borderId="0" xfId="2552" applyFont="1" applyAlignment="1">
      <alignment vertical="center"/>
    </xf>
    <xf numFmtId="3" fontId="215" fillId="0" borderId="0" xfId="2552" applyNumberFormat="1" applyFont="1" applyAlignment="1">
      <alignment vertical="center"/>
    </xf>
    <xf numFmtId="3" fontId="7" fillId="0" borderId="51" xfId="2552" applyNumberFormat="1" applyFont="1" applyFill="1" applyBorder="1" applyAlignment="1">
      <alignment vertical="center" wrapText="1"/>
    </xf>
    <xf numFmtId="3" fontId="7" fillId="59" borderId="8" xfId="2552" applyNumberFormat="1" applyFont="1" applyFill="1" applyBorder="1" applyAlignment="1">
      <alignment vertical="center"/>
    </xf>
    <xf numFmtId="0" fontId="215" fillId="0" borderId="8" xfId="2552" applyFont="1" applyFill="1" applyBorder="1" applyAlignment="1">
      <alignment vertical="center" wrapText="1"/>
    </xf>
    <xf numFmtId="3" fontId="202" fillId="64" borderId="0" xfId="2552" applyNumberFormat="1" applyFont="1" applyFill="1" applyAlignment="1">
      <alignment vertical="center"/>
    </xf>
    <xf numFmtId="0" fontId="5" fillId="64" borderId="0" xfId="2552" applyFont="1" applyFill="1" applyAlignment="1">
      <alignment vertical="center"/>
    </xf>
    <xf numFmtId="0" fontId="215" fillId="0" borderId="57" xfId="2552" quotePrefix="1" applyFont="1" applyFill="1" applyBorder="1" applyAlignment="1">
      <alignment horizontal="center" vertical="center"/>
    </xf>
    <xf numFmtId="3" fontId="215" fillId="59" borderId="57" xfId="2537" applyNumberFormat="1" applyFont="1" applyFill="1" applyBorder="1" applyAlignment="1">
      <alignment vertical="center" wrapText="1"/>
    </xf>
    <xf numFmtId="3" fontId="215" fillId="59" borderId="57" xfId="2537" applyNumberFormat="1" applyFont="1" applyFill="1" applyBorder="1" applyAlignment="1">
      <alignment horizontal="center" vertical="center" wrapText="1"/>
    </xf>
    <xf numFmtId="0" fontId="215" fillId="0" borderId="57" xfId="2552" applyFont="1" applyFill="1" applyBorder="1" applyAlignment="1">
      <alignment vertical="center"/>
    </xf>
    <xf numFmtId="0" fontId="215" fillId="0" borderId="57" xfId="2552" applyFont="1" applyFill="1" applyBorder="1" applyAlignment="1">
      <alignment horizontal="center" vertical="center"/>
    </xf>
    <xf numFmtId="0" fontId="215" fillId="59" borderId="57" xfId="2537" applyFont="1" applyFill="1" applyBorder="1" applyAlignment="1">
      <alignment horizontal="center" vertical="center" wrapText="1"/>
    </xf>
    <xf numFmtId="3" fontId="215" fillId="59" borderId="57" xfId="2537" applyNumberFormat="1" applyFont="1" applyFill="1" applyBorder="1" applyAlignment="1">
      <alignment horizontal="right" vertical="center" wrapText="1"/>
    </xf>
    <xf numFmtId="3" fontId="215" fillId="0" borderId="57" xfId="2552" applyNumberFormat="1" applyFont="1" applyFill="1" applyBorder="1" applyAlignment="1">
      <alignment vertical="center"/>
    </xf>
    <xf numFmtId="3" fontId="215" fillId="59" borderId="57" xfId="2552" applyNumberFormat="1" applyFont="1" applyFill="1" applyBorder="1" applyAlignment="1">
      <alignment vertical="center"/>
    </xf>
    <xf numFmtId="3" fontId="215" fillId="0" borderId="57" xfId="2552" applyNumberFormat="1" applyFont="1" applyFill="1" applyBorder="1" applyAlignment="1">
      <alignment vertical="center" wrapText="1"/>
    </xf>
    <xf numFmtId="0" fontId="217" fillId="0" borderId="8" xfId="2552" quotePrefix="1" applyFont="1" applyFill="1" applyBorder="1" applyAlignment="1">
      <alignment horizontal="center" vertical="center"/>
    </xf>
    <xf numFmtId="3" fontId="217" fillId="59" borderId="8" xfId="2537" applyNumberFormat="1" applyFont="1" applyFill="1" applyBorder="1" applyAlignment="1">
      <alignment horizontal="center" vertical="center" wrapText="1"/>
    </xf>
    <xf numFmtId="0" fontId="217" fillId="0" borderId="8" xfId="2552" applyFont="1" applyFill="1" applyBorder="1" applyAlignment="1">
      <alignment vertical="center"/>
    </xf>
    <xf numFmtId="0" fontId="217" fillId="0" borderId="8" xfId="2552" applyFont="1" applyFill="1" applyBorder="1" applyAlignment="1">
      <alignment horizontal="center" vertical="center"/>
    </xf>
    <xf numFmtId="0" fontId="217" fillId="59" borderId="8" xfId="2537" applyFont="1" applyFill="1" applyBorder="1" applyAlignment="1">
      <alignment horizontal="center" vertical="center" wrapText="1"/>
    </xf>
    <xf numFmtId="3" fontId="217" fillId="0" borderId="8" xfId="2552" applyNumberFormat="1" applyFont="1" applyFill="1" applyBorder="1" applyAlignment="1">
      <alignment vertical="center"/>
    </xf>
    <xf numFmtId="0" fontId="217" fillId="0" borderId="0" xfId="2552" applyFont="1" applyAlignment="1">
      <alignment vertical="center"/>
    </xf>
    <xf numFmtId="3" fontId="218" fillId="0" borderId="0" xfId="2552" applyNumberFormat="1" applyFont="1" applyFill="1" applyAlignment="1">
      <alignment vertical="center"/>
    </xf>
    <xf numFmtId="3" fontId="217" fillId="0" borderId="0" xfId="2552" applyNumberFormat="1" applyFont="1" applyAlignment="1">
      <alignment vertical="center"/>
    </xf>
    <xf numFmtId="3" fontId="190" fillId="65" borderId="8" xfId="2552" applyNumberFormat="1" applyFont="1" applyFill="1" applyBorder="1" applyAlignment="1">
      <alignment horizontal="center" vertical="center" wrapText="1"/>
    </xf>
    <xf numFmtId="0" fontId="5" fillId="0" borderId="10" xfId="2549" applyFont="1" applyBorder="1" applyAlignment="1">
      <alignment horizontal="center" vertical="center" wrapText="1"/>
    </xf>
    <xf numFmtId="0" fontId="5" fillId="0" borderId="10" xfId="2552" applyFont="1" applyBorder="1" applyAlignment="1">
      <alignment horizontal="center" vertical="center" wrapText="1"/>
    </xf>
    <xf numFmtId="3" fontId="7" fillId="0" borderId="10" xfId="2581" applyNumberFormat="1" applyFont="1" applyFill="1" applyBorder="1" applyAlignment="1">
      <alignment horizontal="center" vertical="center" wrapText="1"/>
    </xf>
    <xf numFmtId="3" fontId="4" fillId="0" borderId="10" xfId="2581" applyNumberFormat="1" applyFont="1" applyBorder="1" applyAlignment="1">
      <alignment horizontal="center" vertical="center" wrapText="1"/>
    </xf>
    <xf numFmtId="3" fontId="5" fillId="0" borderId="10" xfId="2552" applyNumberFormat="1" applyFont="1" applyBorder="1" applyAlignment="1">
      <alignment horizontal="center" vertical="center" wrapText="1"/>
    </xf>
    <xf numFmtId="3" fontId="189" fillId="60" borderId="8" xfId="2581" applyNumberFormat="1" applyFont="1" applyFill="1" applyBorder="1" applyAlignment="1">
      <alignment horizontal="center" vertical="center" wrapText="1"/>
    </xf>
    <xf numFmtId="3" fontId="189" fillId="60" borderId="8" xfId="2581" applyNumberFormat="1" applyFont="1" applyFill="1" applyBorder="1" applyAlignment="1">
      <alignment horizontal="left" vertical="center" wrapText="1"/>
    </xf>
    <xf numFmtId="3" fontId="189" fillId="60" borderId="8" xfId="2581" applyNumberFormat="1" applyFont="1" applyFill="1" applyBorder="1" applyAlignment="1">
      <alignment horizontal="right" vertical="center" wrapText="1"/>
    </xf>
    <xf numFmtId="0" fontId="200" fillId="0" borderId="0" xfId="2552" applyFont="1" applyAlignment="1">
      <alignment vertical="center"/>
    </xf>
    <xf numFmtId="3" fontId="200" fillId="0" borderId="0" xfId="2552" applyNumberFormat="1" applyFont="1" applyAlignment="1">
      <alignment vertical="center"/>
    </xf>
    <xf numFmtId="4" fontId="189" fillId="60" borderId="8" xfId="2581" applyNumberFormat="1" applyFont="1" applyFill="1" applyBorder="1" applyAlignment="1">
      <alignment horizontal="center" vertical="center" wrapText="1"/>
    </xf>
    <xf numFmtId="3" fontId="188" fillId="0" borderId="0" xfId="2552" applyNumberFormat="1" applyFont="1" applyAlignment="1">
      <alignment vertical="center"/>
    </xf>
    <xf numFmtId="3" fontId="200" fillId="0" borderId="0" xfId="0" applyNumberFormat="1" applyFont="1"/>
    <xf numFmtId="0" fontId="195" fillId="0" borderId="0" xfId="0" applyFont="1" applyBorder="1" applyAlignment="1">
      <alignment horizontal="center" vertical="center"/>
    </xf>
    <xf numFmtId="0" fontId="209" fillId="0" borderId="0" xfId="0" applyFont="1"/>
    <xf numFmtId="3" fontId="203" fillId="0" borderId="45" xfId="0" applyNumberFormat="1" applyFont="1" applyBorder="1" applyAlignment="1">
      <alignment horizontal="right" vertical="center" wrapText="1"/>
    </xf>
    <xf numFmtId="3" fontId="209" fillId="0" borderId="0" xfId="0" applyNumberFormat="1" applyFont="1" applyAlignment="1">
      <alignment vertical="center"/>
    </xf>
    <xf numFmtId="3" fontId="190" fillId="59" borderId="8" xfId="0" applyNumberFormat="1" applyFont="1" applyFill="1" applyBorder="1" applyAlignment="1">
      <alignment horizontal="right" vertical="center" wrapText="1"/>
    </xf>
    <xf numFmtId="3" fontId="191" fillId="0" borderId="8" xfId="0" applyNumberFormat="1" applyFont="1" applyBorder="1" applyAlignment="1">
      <alignment horizontal="right" vertical="center" wrapText="1"/>
    </xf>
    <xf numFmtId="3" fontId="191" fillId="59" borderId="8" xfId="0" applyNumberFormat="1" applyFont="1" applyFill="1" applyBorder="1" applyAlignment="1">
      <alignment horizontal="right" vertical="center" wrapText="1"/>
    </xf>
    <xf numFmtId="0" fontId="0" fillId="0" borderId="0" xfId="0" applyFont="1"/>
    <xf numFmtId="3" fontId="0" fillId="0" borderId="0" xfId="0" applyNumberFormat="1" applyFont="1"/>
    <xf numFmtId="3" fontId="191" fillId="66" borderId="8" xfId="0" applyNumberFormat="1" applyFont="1" applyFill="1" applyBorder="1" applyAlignment="1">
      <alignment horizontal="right" vertical="center" wrapText="1"/>
    </xf>
    <xf numFmtId="298" fontId="0" fillId="0" borderId="50" xfId="0" applyNumberFormat="1" applyFont="1" applyBorder="1" applyAlignment="1">
      <alignment horizontal="right" vertical="center" wrapText="1"/>
    </xf>
    <xf numFmtId="0" fontId="7" fillId="0" borderId="57" xfId="2552" quotePrefix="1" applyFont="1" applyFill="1" applyBorder="1" applyAlignment="1">
      <alignment horizontal="center" vertical="center"/>
    </xf>
    <xf numFmtId="3" fontId="7" fillId="59" borderId="57" xfId="2537" applyNumberFormat="1" applyFont="1" applyFill="1" applyBorder="1" applyAlignment="1">
      <alignment vertical="center" wrapText="1"/>
    </xf>
    <xf numFmtId="3" fontId="7" fillId="59" borderId="57" xfId="2537" applyNumberFormat="1" applyFont="1" applyFill="1" applyBorder="1" applyAlignment="1">
      <alignment horizontal="center" vertical="center" wrapText="1"/>
    </xf>
    <xf numFmtId="0" fontId="7" fillId="0" borderId="57" xfId="2552" applyFont="1" applyFill="1" applyBorder="1" applyAlignment="1">
      <alignment vertical="center"/>
    </xf>
    <xf numFmtId="0" fontId="7" fillId="0" borderId="57" xfId="2552" applyFont="1" applyFill="1" applyBorder="1" applyAlignment="1">
      <alignment horizontal="center" vertical="center"/>
    </xf>
    <xf numFmtId="3" fontId="7" fillId="0" borderId="57" xfId="2552" applyNumberFormat="1" applyFont="1" applyFill="1" applyBorder="1" applyAlignment="1">
      <alignment vertical="center"/>
    </xf>
    <xf numFmtId="3" fontId="7" fillId="59" borderId="57" xfId="2552" applyNumberFormat="1" applyFont="1" applyFill="1" applyBorder="1" applyAlignment="1">
      <alignment vertical="center"/>
    </xf>
    <xf numFmtId="298" fontId="0" fillId="0" borderId="0" xfId="0" applyNumberFormat="1" applyAlignment="1">
      <alignment vertical="center"/>
    </xf>
    <xf numFmtId="0" fontId="215" fillId="0" borderId="8" xfId="0" applyFont="1" applyFill="1" applyBorder="1" applyAlignment="1">
      <alignment vertical="center" wrapText="1"/>
    </xf>
    <xf numFmtId="0" fontId="215" fillId="0" borderId="8" xfId="0" applyFont="1" applyFill="1" applyBorder="1" applyAlignment="1">
      <alignment horizontal="center" vertical="center" wrapText="1"/>
    </xf>
    <xf numFmtId="3" fontId="215" fillId="0" borderId="8" xfId="0" applyNumberFormat="1" applyFont="1" applyFill="1" applyBorder="1" applyAlignment="1">
      <alignment horizontal="right" vertical="center" wrapText="1"/>
    </xf>
    <xf numFmtId="298" fontId="200" fillId="0" borderId="8" xfId="0" applyNumberFormat="1" applyFont="1" applyBorder="1" applyAlignment="1">
      <alignment horizontal="center" vertical="center" wrapText="1"/>
    </xf>
    <xf numFmtId="298" fontId="200" fillId="0" borderId="8" xfId="0" applyNumberFormat="1" applyFont="1" applyBorder="1" applyAlignment="1">
      <alignment vertical="center" wrapText="1"/>
    </xf>
    <xf numFmtId="4" fontId="220" fillId="67" borderId="0" xfId="2552" applyNumberFormat="1" applyFont="1" applyFill="1" applyAlignment="1">
      <alignment vertical="center"/>
    </xf>
    <xf numFmtId="3" fontId="220" fillId="67" borderId="0" xfId="2552" applyNumberFormat="1" applyFont="1" applyFill="1" applyAlignment="1">
      <alignment vertical="center"/>
    </xf>
    <xf numFmtId="3" fontId="215" fillId="0" borderId="8" xfId="2581" quotePrefix="1" applyNumberFormat="1" applyFont="1" applyFill="1" applyBorder="1" applyAlignment="1">
      <alignment horizontal="center" vertical="center" wrapText="1"/>
    </xf>
    <xf numFmtId="3" fontId="215" fillId="0" borderId="8" xfId="2563" applyNumberFormat="1" applyFont="1" applyFill="1" applyBorder="1" applyAlignment="1">
      <alignment vertical="center" wrapText="1"/>
    </xf>
    <xf numFmtId="0" fontId="215" fillId="0" borderId="8" xfId="0" applyFont="1" applyBorder="1" applyAlignment="1">
      <alignment horizontal="center" vertical="center" wrapText="1"/>
    </xf>
    <xf numFmtId="3" fontId="215" fillId="59" borderId="8" xfId="2552" applyNumberFormat="1" applyFont="1" applyFill="1" applyBorder="1" applyAlignment="1">
      <alignment vertical="center"/>
    </xf>
    <xf numFmtId="0" fontId="215" fillId="64" borderId="0" xfId="2552" applyFont="1" applyFill="1" applyAlignment="1">
      <alignment vertical="center"/>
    </xf>
    <xf numFmtId="3" fontId="221" fillId="62" borderId="8" xfId="2552" applyNumberFormat="1" applyFont="1" applyFill="1" applyBorder="1" applyAlignment="1">
      <alignment vertical="center" wrapText="1"/>
    </xf>
    <xf numFmtId="4" fontId="9" fillId="59" borderId="57" xfId="2581" applyNumberFormat="1" applyFont="1" applyFill="1" applyBorder="1" applyAlignment="1">
      <alignment horizontal="right" vertical="center" wrapText="1"/>
    </xf>
    <xf numFmtId="0" fontId="215" fillId="59" borderId="8" xfId="2552" quotePrefix="1" applyFont="1" applyFill="1" applyBorder="1" applyAlignment="1">
      <alignment horizontal="center" vertical="center"/>
    </xf>
    <xf numFmtId="0" fontId="215" fillId="59" borderId="8" xfId="2549" applyFont="1" applyFill="1" applyBorder="1" applyAlignment="1">
      <alignment vertical="center" wrapText="1"/>
    </xf>
    <xf numFmtId="0" fontId="215" fillId="59" borderId="8" xfId="2549" applyFont="1" applyFill="1" applyBorder="1" applyAlignment="1">
      <alignment horizontal="center" vertical="center" wrapText="1"/>
    </xf>
    <xf numFmtId="0" fontId="215" fillId="59" borderId="8" xfId="2549" applyFont="1" applyFill="1" applyBorder="1" applyAlignment="1">
      <alignment horizontal="center" vertical="center"/>
    </xf>
    <xf numFmtId="0" fontId="215" fillId="59" borderId="8" xfId="2426" applyFont="1" applyFill="1" applyBorder="1" applyAlignment="1">
      <alignment horizontal="left" vertical="center" wrapText="1"/>
    </xf>
    <xf numFmtId="0" fontId="215" fillId="59" borderId="8" xfId="2552" applyFont="1" applyFill="1" applyBorder="1" applyAlignment="1">
      <alignment horizontal="center" vertical="center" wrapText="1"/>
    </xf>
    <xf numFmtId="0" fontId="215" fillId="59" borderId="8" xfId="2426" applyFont="1" applyFill="1" applyBorder="1" applyAlignment="1">
      <alignment horizontal="center" vertical="center" wrapText="1"/>
    </xf>
    <xf numFmtId="3" fontId="215" fillId="59" borderId="8" xfId="0" applyNumberFormat="1" applyFont="1" applyFill="1" applyBorder="1" applyAlignment="1">
      <alignment horizontal="right" vertical="center" wrapText="1"/>
    </xf>
    <xf numFmtId="3" fontId="215" fillId="59" borderId="8" xfId="2552" applyNumberFormat="1" applyFont="1" applyFill="1" applyBorder="1" applyAlignment="1">
      <alignment vertical="center" wrapText="1"/>
    </xf>
    <xf numFmtId="3" fontId="215" fillId="59" borderId="8" xfId="2552" applyNumberFormat="1" applyFont="1" applyFill="1" applyBorder="1" applyAlignment="1">
      <alignment horizontal="center" vertical="center" wrapText="1"/>
    </xf>
    <xf numFmtId="3" fontId="216" fillId="59" borderId="0" xfId="2552" applyNumberFormat="1" applyFont="1" applyFill="1" applyAlignment="1">
      <alignment vertical="center"/>
    </xf>
    <xf numFmtId="0" fontId="216" fillId="59" borderId="0" xfId="2552" applyFont="1" applyFill="1" applyAlignment="1">
      <alignment vertical="center"/>
    </xf>
    <xf numFmtId="3" fontId="215" fillId="59" borderId="8" xfId="2537" applyNumberFormat="1" applyFont="1" applyFill="1" applyBorder="1" applyAlignment="1">
      <alignment horizontal="center" vertical="center" wrapText="1"/>
    </xf>
    <xf numFmtId="3" fontId="7" fillId="0" borderId="8" xfId="2552" applyNumberFormat="1" applyFont="1" applyFill="1" applyBorder="1" applyAlignment="1">
      <alignment horizontal="justify" vertical="center" wrapText="1"/>
    </xf>
    <xf numFmtId="0" fontId="0" fillId="0" borderId="0" xfId="0"/>
    <xf numFmtId="4" fontId="189" fillId="60" borderId="8" xfId="2581" applyNumberFormat="1" applyFont="1" applyFill="1" applyBorder="1" applyAlignment="1">
      <alignment horizontal="justify" vertical="center" wrapText="1"/>
    </xf>
    <xf numFmtId="0" fontId="203" fillId="59" borderId="45" xfId="0" applyFont="1" applyFill="1" applyBorder="1" applyAlignment="1">
      <alignment horizontal="center" vertical="center" wrapText="1"/>
    </xf>
    <xf numFmtId="3" fontId="203" fillId="59" borderId="45" xfId="0" applyNumberFormat="1" applyFont="1" applyFill="1" applyBorder="1" applyAlignment="1">
      <alignment horizontal="right" vertical="center" wrapText="1"/>
    </xf>
    <xf numFmtId="0" fontId="9" fillId="59" borderId="8" xfId="0" applyFont="1" applyFill="1" applyBorder="1" applyAlignment="1">
      <alignment horizontal="center" vertical="center" wrapText="1"/>
    </xf>
    <xf numFmtId="0" fontId="9" fillId="59" borderId="8" xfId="0" applyFont="1" applyFill="1" applyBorder="1" applyAlignment="1">
      <alignment horizontal="justify" vertical="center" wrapText="1"/>
    </xf>
    <xf numFmtId="3" fontId="9" fillId="59" borderId="8" xfId="0" applyNumberFormat="1" applyFont="1" applyFill="1" applyBorder="1" applyAlignment="1">
      <alignment horizontal="right" vertical="center" wrapText="1"/>
    </xf>
    <xf numFmtId="0" fontId="190" fillId="59" borderId="8" xfId="0" applyFont="1" applyFill="1" applyBorder="1" applyAlignment="1">
      <alignment horizontal="center" vertical="center" wrapText="1"/>
    </xf>
    <xf numFmtId="0" fontId="190" fillId="59" borderId="8" xfId="0" applyFont="1" applyFill="1" applyBorder="1" applyAlignment="1">
      <alignment horizontal="justify" vertical="center" wrapText="1"/>
    </xf>
    <xf numFmtId="0" fontId="7" fillId="59" borderId="8" xfId="0" quotePrefix="1" applyFont="1" applyFill="1" applyBorder="1" applyAlignment="1">
      <alignment horizontal="center" vertical="center" wrapText="1"/>
    </xf>
    <xf numFmtId="0" fontId="7" fillId="59" borderId="8" xfId="0" applyFont="1" applyFill="1" applyBorder="1" applyAlignment="1">
      <alignment horizontal="justify" vertical="center" wrapText="1"/>
    </xf>
    <xf numFmtId="3" fontId="7" fillId="59" borderId="8" xfId="0" applyNumberFormat="1" applyFont="1" applyFill="1" applyBorder="1" applyAlignment="1">
      <alignment horizontal="right" vertical="center" wrapText="1"/>
    </xf>
    <xf numFmtId="0" fontId="191" fillId="59" borderId="8" xfId="0" quotePrefix="1" applyFont="1" applyFill="1" applyBorder="1" applyAlignment="1">
      <alignment horizontal="center" vertical="center" wrapText="1"/>
    </xf>
    <xf numFmtId="0" fontId="191" fillId="59" borderId="8" xfId="0" applyFont="1" applyFill="1" applyBorder="1" applyAlignment="1">
      <alignment horizontal="justify" vertical="center" wrapText="1"/>
    </xf>
    <xf numFmtId="3" fontId="9" fillId="59" borderId="8" xfId="0" applyNumberFormat="1" applyFont="1" applyFill="1" applyBorder="1" applyAlignment="1">
      <alignment horizontal="justify" vertical="center" wrapText="1"/>
    </xf>
    <xf numFmtId="0" fontId="9" fillId="59" borderId="50" xfId="0" applyFont="1" applyFill="1" applyBorder="1" applyAlignment="1">
      <alignment horizontal="center" vertical="center" wrapText="1"/>
    </xf>
    <xf numFmtId="0" fontId="9" fillId="59" borderId="50" xfId="0" applyFont="1" applyFill="1" applyBorder="1" applyAlignment="1">
      <alignment horizontal="justify" vertical="center" wrapText="1"/>
    </xf>
    <xf numFmtId="3" fontId="9" fillId="59" borderId="50" xfId="0" applyNumberFormat="1" applyFont="1" applyFill="1" applyBorder="1" applyAlignment="1">
      <alignment horizontal="right" vertical="center" wrapText="1"/>
    </xf>
    <xf numFmtId="0" fontId="0" fillId="0" borderId="1" xfId="0" quotePrefix="1" applyBorder="1" applyAlignment="1">
      <alignment vertical="center"/>
    </xf>
    <xf numFmtId="0" fontId="0" fillId="0" borderId="1" xfId="0" quotePrefix="1" applyBorder="1" applyAlignment="1">
      <alignment horizontal="center" vertical="center"/>
    </xf>
    <xf numFmtId="0" fontId="0" fillId="0" borderId="1" xfId="0" applyBorder="1" applyAlignment="1">
      <alignment vertical="center" wrapText="1"/>
    </xf>
    <xf numFmtId="0" fontId="214" fillId="0" borderId="1" xfId="0" applyFont="1" applyBorder="1" applyAlignment="1">
      <alignment vertical="center"/>
    </xf>
    <xf numFmtId="0" fontId="214" fillId="0" borderId="1" xfId="0" applyFont="1" applyBorder="1" applyAlignment="1">
      <alignment horizontal="center" vertical="center"/>
    </xf>
    <xf numFmtId="0" fontId="214" fillId="0" borderId="1" xfId="0" applyFont="1" applyBorder="1" applyAlignment="1">
      <alignment horizontal="center" vertical="center" wrapText="1"/>
    </xf>
    <xf numFmtId="3" fontId="214" fillId="0" borderId="1" xfId="0" applyNumberFormat="1" applyFont="1" applyBorder="1" applyAlignment="1">
      <alignment vertical="center"/>
    </xf>
    <xf numFmtId="0" fontId="214" fillId="0" borderId="0" xfId="0" applyFont="1" applyAlignment="1">
      <alignment vertical="center"/>
    </xf>
    <xf numFmtId="0" fontId="193" fillId="0" borderId="1" xfId="0" applyFont="1" applyBorder="1" applyAlignment="1">
      <alignment horizontal="center" vertical="center"/>
    </xf>
    <xf numFmtId="0" fontId="193" fillId="0" borderId="1" xfId="0" applyFont="1" applyBorder="1" applyAlignment="1">
      <alignment horizontal="center" vertical="center" wrapText="1"/>
    </xf>
    <xf numFmtId="0" fontId="193" fillId="0" borderId="0" xfId="0" applyFont="1" applyAlignment="1">
      <alignment horizontal="center" vertical="center"/>
    </xf>
    <xf numFmtId="0" fontId="200" fillId="0" borderId="1" xfId="0" applyFont="1" applyBorder="1" applyAlignment="1">
      <alignment vertical="center"/>
    </xf>
    <xf numFmtId="0" fontId="200" fillId="0" borderId="1" xfId="0" applyFont="1" applyBorder="1" applyAlignment="1">
      <alignment vertical="center" wrapText="1"/>
    </xf>
    <xf numFmtId="3" fontId="200" fillId="0" borderId="1" xfId="0" applyNumberFormat="1" applyFont="1" applyBorder="1" applyAlignment="1">
      <alignment vertical="center"/>
    </xf>
    <xf numFmtId="0" fontId="200" fillId="0" borderId="0" xfId="0" applyFont="1" applyAlignment="1">
      <alignment vertical="center"/>
    </xf>
    <xf numFmtId="0" fontId="200" fillId="0" borderId="1" xfId="0" quotePrefix="1" applyFont="1" applyBorder="1" applyAlignment="1">
      <alignment horizontal="right" vertical="center"/>
    </xf>
    <xf numFmtId="0" fontId="214" fillId="0" borderId="1" xfId="0" applyFont="1" applyBorder="1" applyAlignment="1">
      <alignment vertical="center" wrapText="1"/>
    </xf>
    <xf numFmtId="3" fontId="214" fillId="0" borderId="0" xfId="0" applyNumberFormat="1" applyFont="1" applyAlignment="1">
      <alignment vertical="center"/>
    </xf>
    <xf numFmtId="0" fontId="195" fillId="0" borderId="0" xfId="0" applyFont="1" applyAlignment="1">
      <alignment vertical="center"/>
    </xf>
    <xf numFmtId="0" fontId="203" fillId="59" borderId="1" xfId="0" applyFont="1" applyFill="1" applyBorder="1" applyAlignment="1">
      <alignment horizontal="center" vertical="center" wrapText="1"/>
    </xf>
    <xf numFmtId="3" fontId="215" fillId="59" borderId="8" xfId="2581" quotePrefix="1" applyNumberFormat="1" applyFont="1" applyFill="1" applyBorder="1" applyAlignment="1">
      <alignment horizontal="center" vertical="center" wrapText="1"/>
    </xf>
    <xf numFmtId="0" fontId="222" fillId="0" borderId="0" xfId="0" applyFont="1" applyAlignment="1">
      <alignment vertical="center"/>
    </xf>
    <xf numFmtId="0" fontId="223" fillId="0" borderId="0" xfId="0" applyFont="1" applyAlignment="1">
      <alignment vertical="center"/>
    </xf>
    <xf numFmtId="3" fontId="7" fillId="0" borderId="8" xfId="2552" applyNumberFormat="1" applyFont="1" applyFill="1" applyBorder="1" applyAlignment="1">
      <alignment horizontal="center" vertical="center" wrapText="1"/>
    </xf>
    <xf numFmtId="3" fontId="189" fillId="60" borderId="45" xfId="2581" applyNumberFormat="1" applyFont="1" applyFill="1" applyBorder="1" applyAlignment="1">
      <alignment horizontal="center" vertical="center" wrapText="1"/>
    </xf>
    <xf numFmtId="3" fontId="189" fillId="60" borderId="45" xfId="2581" applyNumberFormat="1" applyFont="1" applyFill="1" applyBorder="1" applyAlignment="1">
      <alignment horizontal="left" vertical="center" wrapText="1"/>
    </xf>
    <xf numFmtId="3" fontId="189" fillId="60" borderId="45" xfId="2581" applyNumberFormat="1" applyFont="1" applyFill="1" applyBorder="1" applyAlignment="1">
      <alignment horizontal="right" vertical="center" wrapText="1"/>
    </xf>
    <xf numFmtId="3" fontId="205" fillId="0" borderId="8" xfId="2581" quotePrefix="1" applyNumberFormat="1" applyFont="1" applyFill="1" applyBorder="1" applyAlignment="1">
      <alignment horizontal="center" vertical="center" wrapText="1"/>
    </xf>
    <xf numFmtId="49" fontId="205" fillId="0" borderId="8" xfId="2433" applyNumberFormat="1" applyFont="1" applyFill="1" applyBorder="1" applyAlignment="1">
      <alignment horizontal="center" vertical="center" wrapText="1"/>
    </xf>
    <xf numFmtId="3" fontId="203" fillId="0" borderId="8" xfId="2581" applyNumberFormat="1" applyFont="1" applyFill="1" applyBorder="1" applyAlignment="1">
      <alignment horizontal="center" vertical="center" wrapText="1"/>
    </xf>
    <xf numFmtId="3" fontId="203" fillId="0" borderId="8" xfId="2581" applyNumberFormat="1" applyFont="1" applyFill="1" applyBorder="1" applyAlignment="1">
      <alignment horizontal="left" vertical="center" wrapText="1"/>
    </xf>
    <xf numFmtId="3" fontId="203" fillId="0" borderId="8" xfId="2581" applyNumberFormat="1" applyFont="1" applyFill="1" applyBorder="1" applyAlignment="1">
      <alignment horizontal="right" vertical="center" wrapText="1"/>
    </xf>
    <xf numFmtId="4" fontId="217" fillId="59" borderId="8" xfId="2581" applyNumberFormat="1" applyFont="1" applyFill="1" applyBorder="1" applyAlignment="1">
      <alignment horizontal="right" vertical="center" wrapText="1"/>
    </xf>
    <xf numFmtId="0" fontId="195" fillId="0" borderId="0" xfId="0" applyFont="1" applyAlignment="1">
      <alignment vertical="center"/>
    </xf>
    <xf numFmtId="0" fontId="196" fillId="0" borderId="0" xfId="0" applyFont="1" applyAlignment="1">
      <alignment horizontal="center" vertical="center"/>
    </xf>
    <xf numFmtId="0" fontId="186" fillId="0" borderId="0" xfId="2552" applyFont="1" applyAlignment="1">
      <alignment vertical="center"/>
    </xf>
    <xf numFmtId="0" fontId="227" fillId="0" borderId="0" xfId="0" applyFont="1" applyAlignment="1">
      <alignment horizontal="center" vertical="center"/>
    </xf>
    <xf numFmtId="0" fontId="203" fillId="59" borderId="1" xfId="0" applyFont="1" applyFill="1" applyBorder="1" applyAlignment="1">
      <alignment horizontal="center" vertical="center" wrapText="1"/>
    </xf>
    <xf numFmtId="0" fontId="203" fillId="0" borderId="1" xfId="0" applyFont="1" applyBorder="1" applyAlignment="1">
      <alignment horizontal="center" vertical="center" wrapText="1"/>
    </xf>
    <xf numFmtId="0" fontId="219" fillId="0" borderId="0" xfId="0" applyFont="1" applyAlignment="1">
      <alignment horizontal="center" vertical="center" wrapText="1"/>
    </xf>
    <xf numFmtId="0" fontId="196" fillId="0" borderId="0" xfId="0" applyFont="1" applyAlignment="1">
      <alignment horizontal="center" vertical="center" wrapText="1"/>
    </xf>
    <xf numFmtId="0" fontId="219" fillId="0" borderId="0" xfId="0" applyFont="1" applyBorder="1" applyAlignment="1">
      <alignment horizontal="center" vertical="center"/>
    </xf>
    <xf numFmtId="0" fontId="198" fillId="0" borderId="1" xfId="0" applyFont="1" applyBorder="1" applyAlignment="1">
      <alignment horizontal="center" vertical="center" wrapText="1"/>
    </xf>
    <xf numFmtId="0" fontId="224" fillId="0" borderId="1" xfId="0" applyFont="1" applyBorder="1" applyAlignment="1">
      <alignment horizontal="center" vertical="center"/>
    </xf>
    <xf numFmtId="0" fontId="225" fillId="0" borderId="0" xfId="2552" applyFont="1" applyAlignment="1">
      <alignment horizontal="center" vertical="center"/>
    </xf>
    <xf numFmtId="3" fontId="215" fillId="0" borderId="57" xfId="2552" applyNumberFormat="1" applyFont="1" applyFill="1" applyBorder="1" applyAlignment="1">
      <alignment horizontal="justify" vertical="center" wrapText="1"/>
    </xf>
    <xf numFmtId="3" fontId="215" fillId="0" borderId="10" xfId="2552" applyNumberFormat="1" applyFont="1" applyFill="1" applyBorder="1" applyAlignment="1">
      <alignment horizontal="justify" vertical="center" wrapText="1"/>
    </xf>
    <xf numFmtId="3" fontId="7" fillId="0" borderId="1" xfId="2581" applyNumberFormat="1" applyFont="1" applyFill="1" applyBorder="1" applyAlignment="1">
      <alignment horizontal="center" vertical="center" wrapText="1"/>
    </xf>
    <xf numFmtId="0" fontId="210" fillId="0" borderId="0" xfId="2552" applyFont="1" applyAlignment="1">
      <alignment horizontal="center" vertical="center"/>
    </xf>
    <xf numFmtId="3" fontId="4" fillId="0" borderId="13" xfId="2581" applyNumberFormat="1" applyFont="1" applyBorder="1" applyAlignment="1">
      <alignment horizontal="center" vertical="center" wrapText="1"/>
    </xf>
    <xf numFmtId="3" fontId="4" fillId="0" borderId="51" xfId="2581" applyNumberFormat="1" applyFont="1" applyBorder="1" applyAlignment="1">
      <alignment horizontal="center" vertical="center" wrapText="1"/>
    </xf>
    <xf numFmtId="3" fontId="7" fillId="0" borderId="52" xfId="2581" applyNumberFormat="1" applyFont="1" applyBorder="1" applyAlignment="1">
      <alignment horizontal="center" vertical="center" wrapText="1"/>
    </xf>
    <xf numFmtId="3" fontId="7" fillId="0" borderId="14" xfId="2581" applyNumberFormat="1" applyFont="1" applyBorder="1" applyAlignment="1">
      <alignment horizontal="center" vertical="center" wrapText="1"/>
    </xf>
    <xf numFmtId="3" fontId="7" fillId="0" borderId="53" xfId="2581" applyNumberFormat="1" applyFont="1" applyBorder="1" applyAlignment="1">
      <alignment horizontal="center" vertical="center" wrapText="1"/>
    </xf>
    <xf numFmtId="3" fontId="7" fillId="0" borderId="13" xfId="2581" applyNumberFormat="1" applyFont="1" applyFill="1" applyBorder="1" applyAlignment="1">
      <alignment horizontal="center" vertical="center" wrapText="1"/>
    </xf>
    <xf numFmtId="3" fontId="7" fillId="0" borderId="51" xfId="2581" applyNumberFormat="1" applyFont="1" applyFill="1" applyBorder="1" applyAlignment="1">
      <alignment horizontal="center" vertical="center" wrapText="1"/>
    </xf>
    <xf numFmtId="3" fontId="7" fillId="0" borderId="40" xfId="2581" applyNumberFormat="1" applyFont="1" applyFill="1" applyBorder="1" applyAlignment="1">
      <alignment horizontal="center" vertical="center" wrapText="1"/>
    </xf>
    <xf numFmtId="3" fontId="7" fillId="0" borderId="54" xfId="2581" applyNumberFormat="1" applyFont="1" applyFill="1" applyBorder="1" applyAlignment="1">
      <alignment horizontal="center" vertical="center" wrapText="1"/>
    </xf>
    <xf numFmtId="0" fontId="2" fillId="0" borderId="0" xfId="2552" applyFont="1" applyAlignment="1">
      <alignment horizontal="center" vertical="center"/>
    </xf>
    <xf numFmtId="0" fontId="5" fillId="0" borderId="13" xfId="2549" applyFont="1" applyBorder="1" applyAlignment="1">
      <alignment horizontal="center" vertical="center" wrapText="1"/>
    </xf>
    <xf numFmtId="0" fontId="5" fillId="0" borderId="29" xfId="2549" applyFont="1" applyBorder="1" applyAlignment="1">
      <alignment horizontal="center" vertical="center" wrapText="1"/>
    </xf>
    <xf numFmtId="0" fontId="5" fillId="0" borderId="51" xfId="2549" applyFont="1" applyBorder="1" applyAlignment="1">
      <alignment horizontal="center" vertical="center" wrapText="1"/>
    </xf>
    <xf numFmtId="3" fontId="7" fillId="0" borderId="22" xfId="2581" applyNumberFormat="1" applyFont="1" applyFill="1" applyBorder="1" applyAlignment="1">
      <alignment horizontal="center" vertical="center" wrapText="1"/>
    </xf>
    <xf numFmtId="0" fontId="5" fillId="0" borderId="52" xfId="2552" applyFont="1" applyBorder="1" applyAlignment="1">
      <alignment horizontal="center" vertical="center" wrapText="1"/>
    </xf>
    <xf numFmtId="0" fontId="5" fillId="0" borderId="14" xfId="2552" applyFont="1" applyBorder="1" applyAlignment="1">
      <alignment horizontal="center" vertical="center" wrapText="1"/>
    </xf>
    <xf numFmtId="0" fontId="5" fillId="0" borderId="53" xfId="2552" applyFont="1" applyBorder="1" applyAlignment="1">
      <alignment horizontal="center" vertical="center" wrapText="1"/>
    </xf>
    <xf numFmtId="0" fontId="5" fillId="0" borderId="13" xfId="2552" applyFont="1" applyBorder="1" applyAlignment="1">
      <alignment horizontal="center" vertical="center" wrapText="1"/>
    </xf>
    <xf numFmtId="0" fontId="5" fillId="0" borderId="29" xfId="2552" applyFont="1" applyBorder="1" applyAlignment="1">
      <alignment horizontal="center" vertical="center" wrapText="1"/>
    </xf>
    <xf numFmtId="0" fontId="5" fillId="0" borderId="51" xfId="2552" applyFont="1" applyBorder="1" applyAlignment="1">
      <alignment horizontal="center" vertical="center" wrapText="1"/>
    </xf>
    <xf numFmtId="3" fontId="7" fillId="0" borderId="29" xfId="2581" applyNumberFormat="1" applyFont="1" applyFill="1" applyBorder="1" applyAlignment="1">
      <alignment horizontal="center" vertical="center" wrapText="1"/>
    </xf>
    <xf numFmtId="3" fontId="7" fillId="0" borderId="55" xfId="2581" applyNumberFormat="1" applyFont="1" applyBorder="1" applyAlignment="1">
      <alignment horizontal="center" vertical="center" wrapText="1"/>
    </xf>
    <xf numFmtId="3" fontId="7" fillId="0" borderId="56" xfId="2581" applyNumberFormat="1" applyFont="1" applyBorder="1" applyAlignment="1">
      <alignment horizontal="center" vertical="center" wrapText="1"/>
    </xf>
    <xf numFmtId="0" fontId="212" fillId="0" borderId="0" xfId="2537" applyFont="1" applyAlignment="1">
      <alignment horizontal="center" vertical="center"/>
    </xf>
    <xf numFmtId="0" fontId="7" fillId="0" borderId="1" xfId="2537" applyFont="1" applyBorder="1" applyAlignment="1">
      <alignment horizontal="center" vertical="center" wrapText="1"/>
    </xf>
    <xf numFmtId="3" fontId="7" fillId="0" borderId="1" xfId="2537" applyNumberFormat="1" applyFont="1" applyBorder="1" applyAlignment="1">
      <alignment horizontal="center" vertical="center" wrapText="1"/>
    </xf>
    <xf numFmtId="0" fontId="177" fillId="0" borderId="0" xfId="2537" applyFont="1" applyAlignment="1">
      <alignment horizontal="center" vertical="center"/>
    </xf>
    <xf numFmtId="0" fontId="7" fillId="0" borderId="13" xfId="2537" applyFont="1" applyBorder="1" applyAlignment="1">
      <alignment horizontal="center" vertical="center" wrapText="1"/>
    </xf>
    <xf numFmtId="0" fontId="7" fillId="0" borderId="29" xfId="2537" applyFont="1" applyBorder="1" applyAlignment="1">
      <alignment horizontal="center" vertical="center" wrapText="1"/>
    </xf>
    <xf numFmtId="3" fontId="7" fillId="0" borderId="13" xfId="2537" applyNumberFormat="1" applyFont="1" applyBorder="1" applyAlignment="1">
      <alignment horizontal="center" vertical="center" wrapText="1"/>
    </xf>
    <xf numFmtId="3" fontId="7" fillId="0" borderId="29" xfId="2537" applyNumberFormat="1" applyFont="1" applyBorder="1" applyAlignment="1">
      <alignment horizontal="center" vertical="center" wrapText="1"/>
    </xf>
    <xf numFmtId="3" fontId="7" fillId="0" borderId="51" xfId="2537" applyNumberFormat="1" applyFont="1" applyBorder="1" applyAlignment="1">
      <alignment horizontal="center" vertical="center" wrapText="1"/>
    </xf>
    <xf numFmtId="0" fontId="191" fillId="0" borderId="13" xfId="0" applyFont="1" applyBorder="1" applyAlignment="1">
      <alignment horizontal="center" vertical="center" wrapText="1"/>
    </xf>
    <xf numFmtId="0" fontId="191" fillId="0" borderId="29" xfId="0" applyFont="1" applyBorder="1" applyAlignment="1">
      <alignment horizontal="center" vertical="center" wrapText="1"/>
    </xf>
    <xf numFmtId="0" fontId="191" fillId="0" borderId="52" xfId="0" applyFont="1" applyBorder="1" applyAlignment="1">
      <alignment horizontal="center" vertical="center" wrapText="1"/>
    </xf>
    <xf numFmtId="0" fontId="191" fillId="0" borderId="16" xfId="0" applyFont="1" applyBorder="1" applyAlignment="1">
      <alignment horizontal="center" vertical="center" wrapText="1"/>
    </xf>
    <xf numFmtId="0" fontId="191" fillId="0" borderId="1" xfId="0" applyFont="1" applyBorder="1" applyAlignment="1">
      <alignment horizontal="center" vertical="center" wrapText="1"/>
    </xf>
    <xf numFmtId="0" fontId="191" fillId="0" borderId="51" xfId="0" applyFont="1" applyBorder="1" applyAlignment="1">
      <alignment horizontal="center" vertical="center" wrapText="1"/>
    </xf>
    <xf numFmtId="0" fontId="191" fillId="0" borderId="40" xfId="0" applyFont="1" applyBorder="1" applyAlignment="1">
      <alignment horizontal="center" vertical="center" wrapText="1"/>
    </xf>
    <xf numFmtId="0" fontId="191" fillId="0" borderId="22" xfId="0" applyFont="1" applyBorder="1" applyAlignment="1">
      <alignment horizontal="center" vertical="center" wrapText="1"/>
    </xf>
    <xf numFmtId="0" fontId="191" fillId="0" borderId="54" xfId="0" applyFont="1" applyBorder="1" applyAlignment="1">
      <alignment horizontal="center" vertical="center" wrapText="1"/>
    </xf>
    <xf numFmtId="0" fontId="191" fillId="0" borderId="13" xfId="0" applyFont="1" applyFill="1" applyBorder="1" applyAlignment="1">
      <alignment horizontal="center" vertical="center" wrapText="1"/>
    </xf>
    <xf numFmtId="0" fontId="191" fillId="0" borderId="51" xfId="0" applyFont="1" applyFill="1" applyBorder="1" applyAlignment="1">
      <alignment horizontal="center" vertical="center" wrapText="1"/>
    </xf>
    <xf numFmtId="0" fontId="226" fillId="0" borderId="0" xfId="0" applyFont="1"/>
    <xf numFmtId="0" fontId="198" fillId="0" borderId="0" xfId="0" applyFont="1" applyAlignment="1">
      <alignment vertical="center"/>
    </xf>
    <xf numFmtId="0" fontId="196" fillId="0" borderId="0" xfId="0" applyFont="1" applyAlignment="1">
      <alignment horizontal="center" vertical="center"/>
    </xf>
    <xf numFmtId="0" fontId="197" fillId="0" borderId="11" xfId="0" applyFont="1" applyBorder="1" applyAlignment="1">
      <alignment horizontal="center" vertical="center"/>
    </xf>
    <xf numFmtId="0" fontId="211" fillId="0" borderId="0" xfId="0" applyFont="1" applyAlignment="1">
      <alignment horizontal="center" vertical="center"/>
    </xf>
    <xf numFmtId="0" fontId="193" fillId="0" borderId="0" xfId="0" applyFont="1" applyAlignment="1">
      <alignment horizontal="right" vertical="center" wrapText="1"/>
    </xf>
    <xf numFmtId="0" fontId="0" fillId="0" borderId="0" xfId="0" applyAlignment="1">
      <alignment vertical="center"/>
    </xf>
    <xf numFmtId="0" fontId="214" fillId="0" borderId="40" xfId="0" applyFont="1" applyBorder="1" applyAlignment="1">
      <alignment horizontal="center" vertical="center"/>
    </xf>
    <xf numFmtId="0" fontId="214" fillId="0" borderId="54" xfId="0" applyFont="1" applyBorder="1" applyAlignment="1">
      <alignment horizontal="center" vertical="center"/>
    </xf>
    <xf numFmtId="0" fontId="214" fillId="0" borderId="13" xfId="0" applyFont="1" applyBorder="1" applyAlignment="1">
      <alignment horizontal="center" vertical="center" wrapText="1"/>
    </xf>
    <xf numFmtId="0" fontId="214" fillId="0" borderId="51" xfId="0" applyFont="1" applyBorder="1" applyAlignment="1">
      <alignment horizontal="center" vertical="center" wrapText="1"/>
    </xf>
    <xf numFmtId="0" fontId="214" fillId="0" borderId="13" xfId="0" applyFont="1" applyBorder="1" applyAlignment="1">
      <alignment vertical="center"/>
    </xf>
    <xf numFmtId="0" fontId="214" fillId="0" borderId="51" xfId="0" applyFont="1" applyBorder="1" applyAlignment="1">
      <alignment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51" xfId="0" applyBorder="1" applyAlignment="1">
      <alignment horizontal="center" vertical="center"/>
    </xf>
    <xf numFmtId="0" fontId="199" fillId="0" borderId="0" xfId="0" applyFont="1" applyAlignment="1">
      <alignment vertical="center"/>
    </xf>
    <xf numFmtId="0" fontId="191" fillId="0" borderId="1" xfId="0" applyFont="1" applyBorder="1" applyAlignment="1">
      <alignment horizontal="center" vertical="center"/>
    </xf>
    <xf numFmtId="0" fontId="191" fillId="0" borderId="40" xfId="0" applyFont="1" applyBorder="1" applyAlignment="1">
      <alignment horizontal="center" vertical="center"/>
    </xf>
    <xf numFmtId="0" fontId="191" fillId="0" borderId="54" xfId="0" applyFont="1" applyBorder="1" applyAlignment="1">
      <alignment horizontal="center" vertical="center"/>
    </xf>
    <xf numFmtId="0" fontId="0" fillId="0" borderId="11" xfId="0" applyBorder="1" applyAlignment="1">
      <alignment horizontal="center" vertical="center"/>
    </xf>
    <xf numFmtId="0" fontId="224" fillId="0" borderId="0" xfId="0" applyFont="1" applyAlignment="1">
      <alignment vertical="center"/>
    </xf>
  </cellXfs>
  <cellStyles count="3270">
    <cellStyle name="_x0001_" xfId="1"/>
    <cellStyle name="          _x000d_&#10;shell=progman.exe_x000d_&#10;m" xfId="2"/>
    <cellStyle name="_x000d_&#10;JournalTemplate=C:\COMFO\CTALK\JOURSTD.TPL_x000d_&#10;LbStateAddress=3 3 0 251 1 89 2 311_x000d_&#10;LbStateJou" xfId="3"/>
    <cellStyle name="#,##0" xfId="4"/>
    <cellStyle name="%" xfId="5"/>
    <cellStyle name="." xfId="6"/>
    <cellStyle name="._Bao cao tinh hinh thuc hien KH 2009 den 31-01-10" xfId="7"/>
    <cellStyle name="._Bao cao tinh hinh thuc hien KH 2009 den 31-01-10 2" xfId="8"/>
    <cellStyle name="._Book1" xfId="9"/>
    <cellStyle name="._Book1_Bieu du thao QD von ho tro co MT" xfId="10"/>
    <cellStyle name="._Book1_Hoan chinh KH 2012 (o nha)" xfId="11"/>
    <cellStyle name="._Book1_Hoan chinh KH 2012 (o nha)_Bao cao giai ngan quy I" xfId="12"/>
    <cellStyle name="._Book1_Hoan chinh KH 2012 (o nha)_Bieu du thao QD von ho tro co MT" xfId="13"/>
    <cellStyle name="._Book1_Hoan chinh KH 2012 Von ho tro co MT" xfId="14"/>
    <cellStyle name="._Book1_Hoan chinh KH 2012 Von ho tro co MT (chi tiet)" xfId="15"/>
    <cellStyle name="._Book1_Hoan chinh KH 2012 Von ho tro co MT_Bao cao giai ngan quy I" xfId="16"/>
    <cellStyle name="._Book1_Hoan chinh KH 2012 Von ho tro co MT_Bieu du thao QD von ho tro co MT" xfId="17"/>
    <cellStyle name="._Tong hop theo doi von TPCP (BC)" xfId="18"/>
    <cellStyle name=".d©y" xfId="19"/>
    <cellStyle name=".d©y?_x000c_Normal_®Ò_x000d_Normal_123569?b_x000f_Normal_5HUYIC~1?_x0011_Normal_903DK-2001?_x000c_Normal_AD_x000b_Normal_Adot?_x000d_Normal_ADAdot?_x000d_Normal_ADOT~1ⓨ␐_x000b_?ÿ?_x0012_?ÿ?adot1?_x000b_Normal_ATEP?_x0012_Normal_Bao 㐬⎼o NCC?_x000b_" xfId="20"/>
    <cellStyle name=".d©y_Nhu cau von dau tu 2013-2015 (LD Vụ sua)" xfId="21"/>
    <cellStyle name="?" xfId="22"/>
    <cellStyle name="??" xfId="23"/>
    <cellStyle name="?? [0.00]_ Att. 1- Cover" xfId="24"/>
    <cellStyle name="?? [0]" xfId="25"/>
    <cellStyle name="?? [0] 2" xfId="26"/>
    <cellStyle name="?? 2" xfId="27"/>
    <cellStyle name="?? 3" xfId="28"/>
    <cellStyle name="?? 4" xfId="29"/>
    <cellStyle name="?? 5" xfId="30"/>
    <cellStyle name="?? 6" xfId="31"/>
    <cellStyle name="?? 7" xfId="32"/>
    <cellStyle name="?? 8" xfId="33"/>
    <cellStyle name="?_x001d_??%U©÷u&amp;H©÷9_x0008_? s&#10;_x0007__x0001__x0001_" xfId="34"/>
    <cellStyle name="???? [0.00]_List-dwg" xfId="35"/>
    <cellStyle name="??????" xfId="36"/>
    <cellStyle name="????_??" xfId="37"/>
    <cellStyle name="???[0]_?? DI" xfId="38"/>
    <cellStyle name="???_?? DI" xfId="39"/>
    <cellStyle name="??[0]_BRE" xfId="40"/>
    <cellStyle name="??_ ??? ???? " xfId="41"/>
    <cellStyle name="??A? [0]_laroux_1_¢¬???¢â? " xfId="42"/>
    <cellStyle name="??A?_laroux_1_¢¬???¢â? " xfId="43"/>
    <cellStyle name="?¡±¢¥?_?¨ù??¢´¢¥_¢¬???¢â? " xfId="44"/>
    <cellStyle name="_x0001_?¶æµ_x001b_ºß­ " xfId="45"/>
    <cellStyle name="_x0001_?¶æµ_x001b_ºß­ ?[?0?.?0?0?]?_?P?R?" xfId="46"/>
    <cellStyle name="_x0001_?¶æµ_x001b_ºß­_?P?R?O?D?U?C" xfId="47"/>
    <cellStyle name="?Comma_phu tro SS3" xfId="48"/>
    <cellStyle name="?Currency_phu tro SS3" xfId="49"/>
    <cellStyle name="?Dat" xfId="50"/>
    <cellStyle name="?ðÇ%U?&amp;H?_x0008_?s&#10;_x0007__x0001__x0001_" xfId="51"/>
    <cellStyle name="?Fixe" xfId="52"/>
    <cellStyle name="?Header" xfId="53"/>
    <cellStyle name="?Heading " xfId="54"/>
    <cellStyle name="_x0001_?N,‚_?0?0?Q?3?" xfId="55"/>
    <cellStyle name="_x0001_?N,_?0?0?Q?3?" xfId="56"/>
    <cellStyle name="?Normal_dap (3" xfId="57"/>
    <cellStyle name="?Tota" xfId="58"/>
    <cellStyle name="?ÿ?_x0012_?ÿ?adot" xfId="59"/>
    <cellStyle name="_x0001_\Ô" xfId="60"/>
    <cellStyle name="_x0001_\Ô?É_?(?_x0015_Èô¼€½" xfId="61"/>
    <cellStyle name="_BC thuc hien KH 2009" xfId="62"/>
    <cellStyle name="_Book1" xfId="63"/>
    <cellStyle name="_Book1_BC-QT-WB-dthao" xfId="64"/>
    <cellStyle name="_Book1_Nhu cau von dau tu 2013-2015 (LD Vụ sua)" xfId="65"/>
    <cellStyle name="_Book1_Phu luc 5 - TH nhu cau cua BNN" xfId="66"/>
    <cellStyle name="_DK KH 2009" xfId="67"/>
    <cellStyle name="_DK KH 2010" xfId="68"/>
    <cellStyle name="_DK KH 2010 (BKH)" xfId="69"/>
    <cellStyle name="_DK TPCP 2010" xfId="70"/>
    <cellStyle name="_Gui VU KH 5-5-09" xfId="71"/>
    <cellStyle name="_KH 2009" xfId="192"/>
    <cellStyle name="_KH ung von cap bach 2009-Cuc NTTS de nghi (sua)" xfId="193"/>
    <cellStyle name="_Khung nam 2010" xfId="194"/>
    <cellStyle name="_KT (2)" xfId="72"/>
    <cellStyle name="_KT (2)_1" xfId="73"/>
    <cellStyle name="_KT (2)_1_Lora-tungchau" xfId="74"/>
    <cellStyle name="_KT (2)_1_Qt-HT3PQ1(CauKho)" xfId="75"/>
    <cellStyle name="_KT (2)_2" xfId="76"/>
    <cellStyle name="_KT (2)_2_TG-TH" xfId="77"/>
    <cellStyle name="_KT (2)_2_TG-TH_BAO CAO KLCT PT2000" xfId="78"/>
    <cellStyle name="_KT (2)_2_TG-TH_BAO CAO PT2000" xfId="79"/>
    <cellStyle name="_KT (2)_2_TG-TH_BAO CAO PT2000_Book1" xfId="80"/>
    <cellStyle name="_KT (2)_2_TG-TH_Bao cao XDCB 2001 - T11 KH dieu chinh 20-11-THAI" xfId="81"/>
    <cellStyle name="_KT (2)_2_TG-TH_Book1" xfId="82"/>
    <cellStyle name="_KT (2)_2_TG-TH_Book1_1" xfId="83"/>
    <cellStyle name="_KT (2)_2_TG-TH_Book1_2" xfId="84"/>
    <cellStyle name="_KT (2)_2_TG-TH_Book1_3" xfId="85"/>
    <cellStyle name="_KT (2)_2_TG-TH_Book1_Book1" xfId="86"/>
    <cellStyle name="_KT (2)_2_TG-TH_DTCDT MR.2N110.HOCMON.TDTOAN.CCUNG" xfId="87"/>
    <cellStyle name="_KT (2)_2_TG-TH_Lora-tungchau" xfId="88"/>
    <cellStyle name="_KT (2)_2_TG-TH_PGIA-phieu tham tra Kho bac" xfId="89"/>
    <cellStyle name="_KT (2)_2_TG-TH_PT02-02" xfId="90"/>
    <cellStyle name="_KT (2)_2_TG-TH_PT02-02_Book1" xfId="91"/>
    <cellStyle name="_KT (2)_2_TG-TH_PT02-03" xfId="92"/>
    <cellStyle name="_KT (2)_2_TG-TH_PT02-03_Book1" xfId="93"/>
    <cellStyle name="_KT (2)_2_TG-TH_Qt-HT3PQ1(CauKho)" xfId="94"/>
    <cellStyle name="_KT (2)_3" xfId="95"/>
    <cellStyle name="_KT (2)_3_TG-TH" xfId="96"/>
    <cellStyle name="_KT (2)_3_TG-TH_Book1" xfId="97"/>
    <cellStyle name="_KT (2)_3_TG-TH_Book1_BC-QT-WB-dthao" xfId="98"/>
    <cellStyle name="_KT (2)_3_TG-TH_Lora-tungchau" xfId="99"/>
    <cellStyle name="_KT (2)_3_TG-TH_PERSONAL" xfId="100"/>
    <cellStyle name="_KT (2)_3_TG-TH_PERSONAL_Book1" xfId="101"/>
    <cellStyle name="_KT (2)_3_TG-TH_PERSONAL_HTQ.8 GD1" xfId="102"/>
    <cellStyle name="_KT (2)_3_TG-TH_PERSONAL_Tong hop KHCB 2001" xfId="103"/>
    <cellStyle name="_KT (2)_3_TG-TH_Qt-HT3PQ1(CauKho)" xfId="104"/>
    <cellStyle name="_KT (2)_4" xfId="105"/>
    <cellStyle name="_KT (2)_4_BAO CAO KLCT PT2000" xfId="106"/>
    <cellStyle name="_KT (2)_4_BAO CAO PT2000" xfId="107"/>
    <cellStyle name="_KT (2)_4_BAO CAO PT2000_Book1" xfId="108"/>
    <cellStyle name="_KT (2)_4_Bao cao XDCB 2001 - T11 KH dieu chinh 20-11-THAI" xfId="109"/>
    <cellStyle name="_KT (2)_4_Book1" xfId="110"/>
    <cellStyle name="_KT (2)_4_Book1_1" xfId="111"/>
    <cellStyle name="_KT (2)_4_Book1_2" xfId="112"/>
    <cellStyle name="_KT (2)_4_Book1_3" xfId="113"/>
    <cellStyle name="_KT (2)_4_Book1_Book1" xfId="114"/>
    <cellStyle name="_KT (2)_4_DTCDT MR.2N110.HOCMON.TDTOAN.CCUNG" xfId="115"/>
    <cellStyle name="_KT (2)_4_Lora-tungchau" xfId="116"/>
    <cellStyle name="_KT (2)_4_PGIA-phieu tham tra Kho bac" xfId="117"/>
    <cellStyle name="_KT (2)_4_PT02-02" xfId="118"/>
    <cellStyle name="_KT (2)_4_PT02-02_Book1" xfId="119"/>
    <cellStyle name="_KT (2)_4_PT02-03" xfId="120"/>
    <cellStyle name="_KT (2)_4_PT02-03_Book1" xfId="121"/>
    <cellStyle name="_KT (2)_4_Qt-HT3PQ1(CauKho)" xfId="122"/>
    <cellStyle name="_KT (2)_4_TG-TH" xfId="123"/>
    <cellStyle name="_KT (2)_5" xfId="124"/>
    <cellStyle name="_KT (2)_5_BAO CAO KLCT PT2000" xfId="125"/>
    <cellStyle name="_KT (2)_5_BAO CAO PT2000" xfId="126"/>
    <cellStyle name="_KT (2)_5_BAO CAO PT2000_Book1" xfId="127"/>
    <cellStyle name="_KT (2)_5_Bao cao XDCB 2001 - T11 KH dieu chinh 20-11-THAI" xfId="128"/>
    <cellStyle name="_KT (2)_5_Book1" xfId="129"/>
    <cellStyle name="_KT (2)_5_Book1_1" xfId="130"/>
    <cellStyle name="_KT (2)_5_Book1_2" xfId="131"/>
    <cellStyle name="_KT (2)_5_Book1_BC-QT-WB-dthao" xfId="132"/>
    <cellStyle name="_KT (2)_5_Book1_Book1" xfId="133"/>
    <cellStyle name="_KT (2)_5_DTCDT MR.2N110.HOCMON.TDTOAN.CCUNG" xfId="134"/>
    <cellStyle name="_KT (2)_5_Lora-tungchau" xfId="135"/>
    <cellStyle name="_KT (2)_5_PGIA-phieu tham tra Kho bac" xfId="136"/>
    <cellStyle name="_KT (2)_5_PT02-02" xfId="137"/>
    <cellStyle name="_KT (2)_5_PT02-02_Book1" xfId="138"/>
    <cellStyle name="_KT (2)_5_PT02-03" xfId="139"/>
    <cellStyle name="_KT (2)_5_PT02-03_Book1" xfId="140"/>
    <cellStyle name="_KT (2)_5_Qt-HT3PQ1(CauKho)" xfId="141"/>
    <cellStyle name="_KT (2)_Book1" xfId="142"/>
    <cellStyle name="_KT (2)_Book1_BC-QT-WB-dthao" xfId="143"/>
    <cellStyle name="_KT (2)_Lora-tungchau" xfId="144"/>
    <cellStyle name="_KT (2)_PERSONAL" xfId="145"/>
    <cellStyle name="_KT (2)_PERSONAL_Book1" xfId="146"/>
    <cellStyle name="_KT (2)_PERSONAL_HTQ.8 GD1" xfId="147"/>
    <cellStyle name="_KT (2)_PERSONAL_Tong hop KHCB 2001" xfId="148"/>
    <cellStyle name="_KT (2)_Qt-HT3PQ1(CauKho)" xfId="149"/>
    <cellStyle name="_KT (2)_TG-TH" xfId="150"/>
    <cellStyle name="_KT_TG" xfId="151"/>
    <cellStyle name="_KT_TG_1" xfId="152"/>
    <cellStyle name="_KT_TG_1_BAO CAO KLCT PT2000" xfId="153"/>
    <cellStyle name="_KT_TG_1_BAO CAO PT2000" xfId="154"/>
    <cellStyle name="_KT_TG_1_BAO CAO PT2000_Book1" xfId="155"/>
    <cellStyle name="_KT_TG_1_Bao cao XDCB 2001 - T11 KH dieu chinh 20-11-THAI" xfId="156"/>
    <cellStyle name="_KT_TG_1_Book1" xfId="157"/>
    <cellStyle name="_KT_TG_1_Book1_1" xfId="158"/>
    <cellStyle name="_KT_TG_1_Book1_2" xfId="159"/>
    <cellStyle name="_KT_TG_1_Book1_BC-QT-WB-dthao" xfId="160"/>
    <cellStyle name="_KT_TG_1_Book1_Book1" xfId="161"/>
    <cellStyle name="_KT_TG_1_DTCDT MR.2N110.HOCMON.TDTOAN.CCUNG" xfId="162"/>
    <cellStyle name="_KT_TG_1_Lora-tungchau" xfId="163"/>
    <cellStyle name="_KT_TG_1_PGIA-phieu tham tra Kho bac" xfId="164"/>
    <cellStyle name="_KT_TG_1_PT02-02" xfId="165"/>
    <cellStyle name="_KT_TG_1_PT02-02_Book1" xfId="166"/>
    <cellStyle name="_KT_TG_1_PT02-03" xfId="167"/>
    <cellStyle name="_KT_TG_1_PT02-03_Book1" xfId="168"/>
    <cellStyle name="_KT_TG_1_Qt-HT3PQ1(CauKho)" xfId="169"/>
    <cellStyle name="_KT_TG_2" xfId="170"/>
    <cellStyle name="_KT_TG_2_BAO CAO KLCT PT2000" xfId="171"/>
    <cellStyle name="_KT_TG_2_BAO CAO PT2000" xfId="172"/>
    <cellStyle name="_KT_TG_2_BAO CAO PT2000_Book1" xfId="173"/>
    <cellStyle name="_KT_TG_2_Bao cao XDCB 2001 - T11 KH dieu chinh 20-11-THAI" xfId="174"/>
    <cellStyle name="_KT_TG_2_Book1" xfId="175"/>
    <cellStyle name="_KT_TG_2_Book1_1" xfId="176"/>
    <cellStyle name="_KT_TG_2_Book1_2" xfId="177"/>
    <cellStyle name="_KT_TG_2_Book1_3" xfId="178"/>
    <cellStyle name="_KT_TG_2_Book1_Book1" xfId="179"/>
    <cellStyle name="_KT_TG_2_DTCDT MR.2N110.HOCMON.TDTOAN.CCUNG" xfId="180"/>
    <cellStyle name="_KT_TG_2_Lora-tungchau" xfId="181"/>
    <cellStyle name="_KT_TG_2_PGIA-phieu tham tra Kho bac" xfId="182"/>
    <cellStyle name="_KT_TG_2_PT02-02" xfId="183"/>
    <cellStyle name="_KT_TG_2_PT02-02_Book1" xfId="184"/>
    <cellStyle name="_KT_TG_2_PT02-03" xfId="185"/>
    <cellStyle name="_KT_TG_2_PT02-03_Book1" xfId="186"/>
    <cellStyle name="_KT_TG_2_Qt-HT3PQ1(CauKho)" xfId="187"/>
    <cellStyle name="_KT_TG_3" xfId="188"/>
    <cellStyle name="_KT_TG_4" xfId="189"/>
    <cellStyle name="_KT_TG_4_Lora-tungchau" xfId="190"/>
    <cellStyle name="_KT_TG_4_Qt-HT3PQ1(CauKho)" xfId="191"/>
    <cellStyle name="_Lora-tungchau" xfId="195"/>
    <cellStyle name="_PERSONAL" xfId="196"/>
    <cellStyle name="_PERSONAL_Book1" xfId="197"/>
    <cellStyle name="_PERSONAL_HTQ.8 GD1" xfId="198"/>
    <cellStyle name="_PERSONAL_Tong hop KHCB 2001" xfId="199"/>
    <cellStyle name="_Phan bo KH 2009 TPCP" xfId="200"/>
    <cellStyle name="_Phu luc 2 (Bieu 2) TH KH 2010" xfId="201"/>
    <cellStyle name="_x0001__Phu luc 5 - TH nhu cau cua BNN" xfId="202"/>
    <cellStyle name="_Qt-HT3PQ1(CauKho)" xfId="203"/>
    <cellStyle name="_TG-TH" xfId="204"/>
    <cellStyle name="_TG-TH_1" xfId="205"/>
    <cellStyle name="_TG-TH_1_BAO CAO KLCT PT2000" xfId="206"/>
    <cellStyle name="_TG-TH_1_BAO CAO PT2000" xfId="207"/>
    <cellStyle name="_TG-TH_1_BAO CAO PT2000_Book1" xfId="208"/>
    <cellStyle name="_TG-TH_1_Bao cao XDCB 2001 - T11 KH dieu chinh 20-11-THAI" xfId="209"/>
    <cellStyle name="_TG-TH_1_Book1" xfId="210"/>
    <cellStyle name="_TG-TH_1_Book1_1" xfId="211"/>
    <cellStyle name="_TG-TH_1_Book1_2" xfId="212"/>
    <cellStyle name="_TG-TH_1_Book1_BC-QT-WB-dthao" xfId="213"/>
    <cellStyle name="_TG-TH_1_Book1_Book1" xfId="214"/>
    <cellStyle name="_TG-TH_1_DTCDT MR.2N110.HOCMON.TDTOAN.CCUNG" xfId="215"/>
    <cellStyle name="_TG-TH_1_Lora-tungchau" xfId="216"/>
    <cellStyle name="_TG-TH_1_PGIA-phieu tham tra Kho bac" xfId="217"/>
    <cellStyle name="_TG-TH_1_PT02-02" xfId="218"/>
    <cellStyle name="_TG-TH_1_PT02-02_Book1" xfId="219"/>
    <cellStyle name="_TG-TH_1_PT02-03" xfId="220"/>
    <cellStyle name="_TG-TH_1_PT02-03_Book1" xfId="221"/>
    <cellStyle name="_TG-TH_1_Qt-HT3PQ1(CauKho)" xfId="222"/>
    <cellStyle name="_TG-TH_2" xfId="223"/>
    <cellStyle name="_TG-TH_2_BAO CAO KLCT PT2000" xfId="224"/>
    <cellStyle name="_TG-TH_2_BAO CAO PT2000" xfId="225"/>
    <cellStyle name="_TG-TH_2_BAO CAO PT2000_Book1" xfId="226"/>
    <cellStyle name="_TG-TH_2_Bao cao XDCB 2001 - T11 KH dieu chinh 20-11-THAI" xfId="227"/>
    <cellStyle name="_TG-TH_2_Book1" xfId="228"/>
    <cellStyle name="_TG-TH_2_Book1_1" xfId="229"/>
    <cellStyle name="_TG-TH_2_Book1_2" xfId="230"/>
    <cellStyle name="_TG-TH_2_Book1_3" xfId="231"/>
    <cellStyle name="_TG-TH_2_Book1_Book1" xfId="232"/>
    <cellStyle name="_TG-TH_2_DTCDT MR.2N110.HOCMON.TDTOAN.CCUNG" xfId="233"/>
    <cellStyle name="_TG-TH_2_Lora-tungchau" xfId="234"/>
    <cellStyle name="_TG-TH_2_PGIA-phieu tham tra Kho bac" xfId="235"/>
    <cellStyle name="_TG-TH_2_PT02-02" xfId="236"/>
    <cellStyle name="_TG-TH_2_PT02-02_Book1" xfId="237"/>
    <cellStyle name="_TG-TH_2_PT02-03" xfId="238"/>
    <cellStyle name="_TG-TH_2_PT02-03_Book1" xfId="239"/>
    <cellStyle name="_TG-TH_2_Qt-HT3PQ1(CauKho)" xfId="240"/>
    <cellStyle name="_TG-TH_3" xfId="241"/>
    <cellStyle name="_TG-TH_3_Lora-tungchau" xfId="242"/>
    <cellStyle name="_TG-TH_3_Qt-HT3PQ1(CauKho)" xfId="243"/>
    <cellStyle name="_TG-TH_4" xfId="244"/>
    <cellStyle name="_TH KH 2010" xfId="245"/>
    <cellStyle name="_Ung truoc de bien (ban theo mau Vu DP) 15.6" xfId="246"/>
    <cellStyle name="_Ung truoc de bien (ban theo mau Vu DP) 15.6_Nhu cau von dau tu 2013-2015 (LD Vụ sua)" xfId="247"/>
    <cellStyle name="_Von dau tu 2006-2020 (TL chien luoc)" xfId="248"/>
    <cellStyle name="_x0001_¨c^ " xfId="249"/>
    <cellStyle name="_x0001_¨c^ ?[?0?]?_?0?0?" xfId="250"/>
    <cellStyle name="_x0001_¨c^[" xfId="251"/>
    <cellStyle name="_x0001_¨c^[?0?" xfId="252"/>
    <cellStyle name="_x0001_¨c^_?0?0?Q?3?" xfId="253"/>
    <cellStyle name="_x0001_¨Œc^ " xfId="254"/>
    <cellStyle name="_x0001_¨Œc^ ?[?0?]?_?0?0?" xfId="255"/>
    <cellStyle name="_x0001_¨Œc^[" xfId="256"/>
    <cellStyle name="_x0001_¨Œc^[?0?" xfId="257"/>
    <cellStyle name="_x0001_¨Œc^_?0?0?Q?3?" xfId="258"/>
    <cellStyle name="¤@¯ë_CHI PHI QUAN LY 1-00" xfId="259"/>
    <cellStyle name="_x0001_µÑTÖ " xfId="260"/>
    <cellStyle name="_x0001_µÑTÖ ?[?0?" xfId="261"/>
    <cellStyle name="_x0001_µÑTÖ_" xfId="262"/>
    <cellStyle name="•W€_’·Šú‰p•¶" xfId="263"/>
    <cellStyle name="•W_’·Šú‰p•¶" xfId="264"/>
    <cellStyle name="W_STDFOR" xfId="265"/>
    <cellStyle name="0" xfId="266"/>
    <cellStyle name="0.0" xfId="267"/>
    <cellStyle name="0.00" xfId="268"/>
    <cellStyle name="1" xfId="269"/>
    <cellStyle name="1_1 Bieu 6 thang nam 2011" xfId="270"/>
    <cellStyle name="1_1 Bieu 6 thang nam 2011 2" xfId="271"/>
    <cellStyle name="1_1 Bieu 6 thang nam 2011_BC von DTPT 6 thang 2012" xfId="272"/>
    <cellStyle name="1_1 Bieu 6 thang nam 2011_BC von DTPT 6 thang 2012 2" xfId="273"/>
    <cellStyle name="1_1 Bieu 6 thang nam 2011_Bieu du thao QD von ho tro co MT" xfId="274"/>
    <cellStyle name="1_1 Bieu 6 thang nam 2011_Bieu du thao QD von ho tro co MT 2" xfId="275"/>
    <cellStyle name="1_1 Bieu 6 thang nam 2011_Ke hoach 2012 (theo doi)" xfId="276"/>
    <cellStyle name="1_1 Bieu 6 thang nam 2011_Ke hoach 2012 (theo doi) 2" xfId="277"/>
    <cellStyle name="1_1 Bieu 6 thang nam 2011_Ke hoach 2012 theo doi (giai ngan 30.6.12)" xfId="278"/>
    <cellStyle name="1_1 Bieu 6 thang nam 2011_Ke hoach 2012 theo doi (giai ngan 30.6.12) 2" xfId="279"/>
    <cellStyle name="1_17 bieu (hung cap nhap)" xfId="280"/>
    <cellStyle name="1_17 bieu (hung cap nhap) 2" xfId="281"/>
    <cellStyle name="1_17 bieu (hung cap nhap)_BC von DTPT 6 thang 2012" xfId="282"/>
    <cellStyle name="1_17 bieu (hung cap nhap)_BC von DTPT 6 thang 2012 2" xfId="283"/>
    <cellStyle name="1_17 bieu (hung cap nhap)_Bieu du thao QD von ho tro co MT" xfId="284"/>
    <cellStyle name="1_17 bieu (hung cap nhap)_Bieu du thao QD von ho tro co MT 2" xfId="285"/>
    <cellStyle name="1_17 bieu (hung cap nhap)_Dang ky phan khai von ODA (gui Bo)" xfId="286"/>
    <cellStyle name="1_17 bieu (hung cap nhap)_Dang ky phan khai von ODA (gui Bo) 2" xfId="287"/>
    <cellStyle name="1_17 bieu (hung cap nhap)_Dang ky phan khai von ODA (gui Bo)_BC von DTPT 6 thang 2012" xfId="288"/>
    <cellStyle name="1_17 bieu (hung cap nhap)_Dang ky phan khai von ODA (gui Bo)_BC von DTPT 6 thang 2012 2" xfId="289"/>
    <cellStyle name="1_17 bieu (hung cap nhap)_Dang ky phan khai von ODA (gui Bo)_Bieu du thao QD von ho tro co MT" xfId="290"/>
    <cellStyle name="1_17 bieu (hung cap nhap)_Dang ky phan khai von ODA (gui Bo)_Bieu du thao QD von ho tro co MT 2" xfId="291"/>
    <cellStyle name="1_17 bieu (hung cap nhap)_Dang ky phan khai von ODA (gui Bo)_Ke hoach 2012 theo doi (giai ngan 30.6.12)" xfId="292"/>
    <cellStyle name="1_17 bieu (hung cap nhap)_Dang ky phan khai von ODA (gui Bo)_Ke hoach 2012 theo doi (giai ngan 30.6.12) 2" xfId="293"/>
    <cellStyle name="1_17 bieu (hung cap nhap)_Ke hoach 2012 (theo doi)" xfId="294"/>
    <cellStyle name="1_17 bieu (hung cap nhap)_Ke hoach 2012 (theo doi) 2" xfId="295"/>
    <cellStyle name="1_17 bieu (hung cap nhap)_Ke hoach 2012 theo doi (giai ngan 30.6.12)" xfId="296"/>
    <cellStyle name="1_17 bieu (hung cap nhap)_Ke hoach 2012 theo doi (giai ngan 30.6.12) 2" xfId="297"/>
    <cellStyle name="1_2008_OANH_LUC_TAN" xfId="298"/>
    <cellStyle name="1_Bao cao doan cong tac cua Bo thang 4-2010" xfId="299"/>
    <cellStyle name="1_Bao cao doan cong tac cua Bo thang 4-2010_BC von DTPT 6 thang 2012" xfId="300"/>
    <cellStyle name="1_Bao cao doan cong tac cua Bo thang 4-2010_Bieu du thao QD von ho tro co MT" xfId="301"/>
    <cellStyle name="1_Bao cao doan cong tac cua Bo thang 4-2010_Dang ky phan khai von ODA (gui Bo)" xfId="302"/>
    <cellStyle name="1_Bao cao doan cong tac cua Bo thang 4-2010_Dang ky phan khai von ODA (gui Bo)_BC von DTPT 6 thang 2012" xfId="303"/>
    <cellStyle name="1_Bao cao doan cong tac cua Bo thang 4-2010_Dang ky phan khai von ODA (gui Bo)_Bieu du thao QD von ho tro co MT" xfId="304"/>
    <cellStyle name="1_Bao cao doan cong tac cua Bo thang 4-2010_Dang ky phan khai von ODA (gui Bo)_Ke hoach 2012 theo doi (giai ngan 30.6.12)" xfId="305"/>
    <cellStyle name="1_Bao cao doan cong tac cua Bo thang 4-2010_Ke hoach 2012 (theo doi)" xfId="306"/>
    <cellStyle name="1_Bao cao doan cong tac cua Bo thang 4-2010_Ke hoach 2012 theo doi (giai ngan 30.6.12)" xfId="307"/>
    <cellStyle name="1_Bao cao giai ngan von dau tu nam 2009 (theo doi)" xfId="308"/>
    <cellStyle name="1_Bao cao giai ngan von dau tu nam 2009 (theo doi)_Bao cao doan cong tac cua Bo thang 4-2010" xfId="309"/>
    <cellStyle name="1_Bao cao giai ngan von dau tu nam 2009 (theo doi)_Bao cao doan cong tac cua Bo thang 4-2010_BC von DTPT 6 thang 2012" xfId="310"/>
    <cellStyle name="1_Bao cao giai ngan von dau tu nam 2009 (theo doi)_Bao cao doan cong tac cua Bo thang 4-2010_Bieu du thao QD von ho tro co MT" xfId="311"/>
    <cellStyle name="1_Bao cao giai ngan von dau tu nam 2009 (theo doi)_Bao cao doan cong tac cua Bo thang 4-2010_Dang ky phan khai von ODA (gui Bo)" xfId="312"/>
    <cellStyle name="1_Bao cao giai ngan von dau tu nam 2009 (theo doi)_Bao cao doan cong tac cua Bo thang 4-2010_Dang ky phan khai von ODA (gui Bo)_BC von DTPT 6 thang 2012" xfId="313"/>
    <cellStyle name="1_Bao cao giai ngan von dau tu nam 2009 (theo doi)_Bao cao doan cong tac cua Bo thang 4-2010_Dang ky phan khai von ODA (gui Bo)_Bieu du thao QD von ho tro co MT" xfId="314"/>
    <cellStyle name="1_Bao cao giai ngan von dau tu nam 2009 (theo doi)_Bao cao doan cong tac cua Bo thang 4-2010_Dang ky phan khai von ODA (gui Bo)_Ke hoach 2012 theo doi (giai ngan 30.6.12)" xfId="315"/>
    <cellStyle name="1_Bao cao giai ngan von dau tu nam 2009 (theo doi)_Bao cao doan cong tac cua Bo thang 4-2010_Ke hoach 2012 (theo doi)" xfId="316"/>
    <cellStyle name="1_Bao cao giai ngan von dau tu nam 2009 (theo doi)_Bao cao doan cong tac cua Bo thang 4-2010_Ke hoach 2012 theo doi (giai ngan 30.6.12)" xfId="317"/>
    <cellStyle name="1_Bao cao giai ngan von dau tu nam 2009 (theo doi)_Bao cao tinh hinh thuc hien KH 2009 den 31-01-10" xfId="318"/>
    <cellStyle name="1_Bao cao giai ngan von dau tu nam 2009 (theo doi)_Bao cao tinh hinh thuc hien KH 2009 den 31-01-10 2" xfId="319"/>
    <cellStyle name="1_Bao cao giai ngan von dau tu nam 2009 (theo doi)_Bao cao tinh hinh thuc hien KH 2009 den 31-01-10_BC von DTPT 6 thang 2012" xfId="320"/>
    <cellStyle name="1_Bao cao giai ngan von dau tu nam 2009 (theo doi)_Bao cao tinh hinh thuc hien KH 2009 den 31-01-10_BC von DTPT 6 thang 2012 2" xfId="321"/>
    <cellStyle name="1_Bao cao giai ngan von dau tu nam 2009 (theo doi)_Bao cao tinh hinh thuc hien KH 2009 den 31-01-10_Bieu du thao QD von ho tro co MT" xfId="322"/>
    <cellStyle name="1_Bao cao giai ngan von dau tu nam 2009 (theo doi)_Bao cao tinh hinh thuc hien KH 2009 den 31-01-10_Bieu du thao QD von ho tro co MT 2" xfId="323"/>
    <cellStyle name="1_Bao cao giai ngan von dau tu nam 2009 (theo doi)_Bao cao tinh hinh thuc hien KH 2009 den 31-01-10_Ke hoach 2012 (theo doi)" xfId="324"/>
    <cellStyle name="1_Bao cao giai ngan von dau tu nam 2009 (theo doi)_Bao cao tinh hinh thuc hien KH 2009 den 31-01-10_Ke hoach 2012 (theo doi) 2" xfId="325"/>
    <cellStyle name="1_Bao cao giai ngan von dau tu nam 2009 (theo doi)_Bao cao tinh hinh thuc hien KH 2009 den 31-01-10_Ke hoach 2012 theo doi (giai ngan 30.6.12)" xfId="326"/>
    <cellStyle name="1_Bao cao giai ngan von dau tu nam 2009 (theo doi)_Bao cao tinh hinh thuc hien KH 2009 den 31-01-10_Ke hoach 2012 theo doi (giai ngan 30.6.12) 2" xfId="327"/>
    <cellStyle name="1_Bao cao giai ngan von dau tu nam 2009 (theo doi)_BC von DTPT 6 thang 2012" xfId="328"/>
    <cellStyle name="1_Bao cao giai ngan von dau tu nam 2009 (theo doi)_Bieu du thao QD von ho tro co MT" xfId="329"/>
    <cellStyle name="1_Bao cao giai ngan von dau tu nam 2009 (theo doi)_Book1" xfId="330"/>
    <cellStyle name="1_Bao cao giai ngan von dau tu nam 2009 (theo doi)_Book1_BC von DTPT 6 thang 2012" xfId="331"/>
    <cellStyle name="1_Bao cao giai ngan von dau tu nam 2009 (theo doi)_Book1_Bieu du thao QD von ho tro co MT" xfId="332"/>
    <cellStyle name="1_Bao cao giai ngan von dau tu nam 2009 (theo doi)_Book1_Hoan chinh KH 2012 (o nha)" xfId="333"/>
    <cellStyle name="1_Bao cao giai ngan von dau tu nam 2009 (theo doi)_Book1_Hoan chinh KH 2012 (o nha)_Bao cao giai ngan quy I" xfId="334"/>
    <cellStyle name="1_Bao cao giai ngan von dau tu nam 2009 (theo doi)_Book1_Hoan chinh KH 2012 (o nha)_BC von DTPT 6 thang 2012" xfId="335"/>
    <cellStyle name="1_Bao cao giai ngan von dau tu nam 2009 (theo doi)_Book1_Hoan chinh KH 2012 (o nha)_Bieu du thao QD von ho tro co MT" xfId="336"/>
    <cellStyle name="1_Bao cao giai ngan von dau tu nam 2009 (theo doi)_Book1_Hoan chinh KH 2012 (o nha)_Ke hoach 2012 theo doi (giai ngan 30.6.12)" xfId="337"/>
    <cellStyle name="1_Bao cao giai ngan von dau tu nam 2009 (theo doi)_Book1_Hoan chinh KH 2012 Von ho tro co MT" xfId="338"/>
    <cellStyle name="1_Bao cao giai ngan von dau tu nam 2009 (theo doi)_Book1_Hoan chinh KH 2012 Von ho tro co MT (chi tiet)" xfId="339"/>
    <cellStyle name="1_Bao cao giai ngan von dau tu nam 2009 (theo doi)_Book1_Hoan chinh KH 2012 Von ho tro co MT_Bao cao giai ngan quy I" xfId="340"/>
    <cellStyle name="1_Bao cao giai ngan von dau tu nam 2009 (theo doi)_Book1_Hoan chinh KH 2012 Von ho tro co MT_BC von DTPT 6 thang 2012" xfId="341"/>
    <cellStyle name="1_Bao cao giai ngan von dau tu nam 2009 (theo doi)_Book1_Hoan chinh KH 2012 Von ho tro co MT_Bieu du thao QD von ho tro co MT" xfId="342"/>
    <cellStyle name="1_Bao cao giai ngan von dau tu nam 2009 (theo doi)_Book1_Hoan chinh KH 2012 Von ho tro co MT_Ke hoach 2012 theo doi (giai ngan 30.6.12)" xfId="343"/>
    <cellStyle name="1_Bao cao giai ngan von dau tu nam 2009 (theo doi)_Book1_Ke hoach 2012 (theo doi)" xfId="344"/>
    <cellStyle name="1_Bao cao giai ngan von dau tu nam 2009 (theo doi)_Book1_Ke hoach 2012 theo doi (giai ngan 30.6.12)" xfId="345"/>
    <cellStyle name="1_Bao cao giai ngan von dau tu nam 2009 (theo doi)_Dang ky phan khai von ODA (gui Bo)" xfId="346"/>
    <cellStyle name="1_Bao cao giai ngan von dau tu nam 2009 (theo doi)_Dang ky phan khai von ODA (gui Bo)_BC von DTPT 6 thang 2012" xfId="347"/>
    <cellStyle name="1_Bao cao giai ngan von dau tu nam 2009 (theo doi)_Dang ky phan khai von ODA (gui Bo)_Bieu du thao QD von ho tro co MT" xfId="348"/>
    <cellStyle name="1_Bao cao giai ngan von dau tu nam 2009 (theo doi)_Dang ky phan khai von ODA (gui Bo)_Ke hoach 2012 theo doi (giai ngan 30.6.12)" xfId="349"/>
    <cellStyle name="1_Bao cao giai ngan von dau tu nam 2009 (theo doi)_DK bo tri lai (chinh thuc)" xfId="350"/>
    <cellStyle name="1_Bao cao giai ngan von dau tu nam 2009 (theo doi)_DK bo tri lai (chinh thuc)_BC von DTPT 6 thang 2012" xfId="351"/>
    <cellStyle name="1_Bao cao giai ngan von dau tu nam 2009 (theo doi)_DK bo tri lai (chinh thuc)_Bieu du thao QD von ho tro co MT" xfId="352"/>
    <cellStyle name="1_Bao cao giai ngan von dau tu nam 2009 (theo doi)_DK bo tri lai (chinh thuc)_Hoan chinh KH 2012 (o nha)" xfId="353"/>
    <cellStyle name="1_Bao cao giai ngan von dau tu nam 2009 (theo doi)_DK bo tri lai (chinh thuc)_Hoan chinh KH 2012 (o nha)_Bao cao giai ngan quy I" xfId="354"/>
    <cellStyle name="1_Bao cao giai ngan von dau tu nam 2009 (theo doi)_DK bo tri lai (chinh thuc)_Hoan chinh KH 2012 (o nha)_BC von DTPT 6 thang 2012" xfId="355"/>
    <cellStyle name="1_Bao cao giai ngan von dau tu nam 2009 (theo doi)_DK bo tri lai (chinh thuc)_Hoan chinh KH 2012 (o nha)_Bieu du thao QD von ho tro co MT" xfId="356"/>
    <cellStyle name="1_Bao cao giai ngan von dau tu nam 2009 (theo doi)_DK bo tri lai (chinh thuc)_Hoan chinh KH 2012 (o nha)_Ke hoach 2012 theo doi (giai ngan 30.6.12)" xfId="357"/>
    <cellStyle name="1_Bao cao giai ngan von dau tu nam 2009 (theo doi)_DK bo tri lai (chinh thuc)_Hoan chinh KH 2012 Von ho tro co MT" xfId="358"/>
    <cellStyle name="1_Bao cao giai ngan von dau tu nam 2009 (theo doi)_DK bo tri lai (chinh thuc)_Hoan chinh KH 2012 Von ho tro co MT (chi tiet)" xfId="359"/>
    <cellStyle name="1_Bao cao giai ngan von dau tu nam 2009 (theo doi)_DK bo tri lai (chinh thuc)_Hoan chinh KH 2012 Von ho tro co MT_Bao cao giai ngan quy I" xfId="360"/>
    <cellStyle name="1_Bao cao giai ngan von dau tu nam 2009 (theo doi)_DK bo tri lai (chinh thuc)_Hoan chinh KH 2012 Von ho tro co MT_BC von DTPT 6 thang 2012" xfId="361"/>
    <cellStyle name="1_Bao cao giai ngan von dau tu nam 2009 (theo doi)_DK bo tri lai (chinh thuc)_Hoan chinh KH 2012 Von ho tro co MT_Bieu du thao QD von ho tro co MT" xfId="362"/>
    <cellStyle name="1_Bao cao giai ngan von dau tu nam 2009 (theo doi)_DK bo tri lai (chinh thuc)_Hoan chinh KH 2012 Von ho tro co MT_Ke hoach 2012 theo doi (giai ngan 30.6.12)" xfId="363"/>
    <cellStyle name="1_Bao cao giai ngan von dau tu nam 2009 (theo doi)_DK bo tri lai (chinh thuc)_Ke hoach 2012 (theo doi)" xfId="364"/>
    <cellStyle name="1_Bao cao giai ngan von dau tu nam 2009 (theo doi)_DK bo tri lai (chinh thuc)_Ke hoach 2012 theo doi (giai ngan 30.6.12)" xfId="365"/>
    <cellStyle name="1_Bao cao giai ngan von dau tu nam 2009 (theo doi)_Ke hoach 2009 (theo doi) -1" xfId="366"/>
    <cellStyle name="1_Bao cao giai ngan von dau tu nam 2009 (theo doi)_Ke hoach 2009 (theo doi) -1_Bao cao tinh hinh thuc hien KH 2009 den 31-01-10" xfId="367"/>
    <cellStyle name="1_Bao cao giai ngan von dau tu nam 2009 (theo doi)_Ke hoach 2009 (theo doi) -1_Bao cao tinh hinh thuc hien KH 2009 den 31-01-10 2" xfId="368"/>
    <cellStyle name="1_Bao cao giai ngan von dau tu nam 2009 (theo doi)_Ke hoach 2009 (theo doi) -1_Bao cao tinh hinh thuc hien KH 2009 den 31-01-10_BC von DTPT 6 thang 2012" xfId="369"/>
    <cellStyle name="1_Bao cao giai ngan von dau tu nam 2009 (theo doi)_Ke hoach 2009 (theo doi) -1_Bao cao tinh hinh thuc hien KH 2009 den 31-01-10_BC von DTPT 6 thang 2012 2" xfId="370"/>
    <cellStyle name="1_Bao cao giai ngan von dau tu nam 2009 (theo doi)_Ke hoach 2009 (theo doi) -1_Bao cao tinh hinh thuc hien KH 2009 den 31-01-10_Bieu du thao QD von ho tro co MT" xfId="371"/>
    <cellStyle name="1_Bao cao giai ngan von dau tu nam 2009 (theo doi)_Ke hoach 2009 (theo doi) -1_Bao cao tinh hinh thuc hien KH 2009 den 31-01-10_Bieu du thao QD von ho tro co MT 2" xfId="372"/>
    <cellStyle name="1_Bao cao giai ngan von dau tu nam 2009 (theo doi)_Ke hoach 2009 (theo doi) -1_Bao cao tinh hinh thuc hien KH 2009 den 31-01-10_Ke hoach 2012 (theo doi)" xfId="373"/>
    <cellStyle name="1_Bao cao giai ngan von dau tu nam 2009 (theo doi)_Ke hoach 2009 (theo doi) -1_Bao cao tinh hinh thuc hien KH 2009 den 31-01-10_Ke hoach 2012 (theo doi) 2" xfId="374"/>
    <cellStyle name="1_Bao cao giai ngan von dau tu nam 2009 (theo doi)_Ke hoach 2009 (theo doi) -1_Bao cao tinh hinh thuc hien KH 2009 den 31-01-10_Ke hoach 2012 theo doi (giai ngan 30.6.12)" xfId="375"/>
    <cellStyle name="1_Bao cao giai ngan von dau tu nam 2009 (theo doi)_Ke hoach 2009 (theo doi) -1_Bao cao tinh hinh thuc hien KH 2009 den 31-01-10_Ke hoach 2012 theo doi (giai ngan 30.6.12) 2" xfId="376"/>
    <cellStyle name="1_Bao cao giai ngan von dau tu nam 2009 (theo doi)_Ke hoach 2009 (theo doi) -1_BC von DTPT 6 thang 2012" xfId="377"/>
    <cellStyle name="1_Bao cao giai ngan von dau tu nam 2009 (theo doi)_Ke hoach 2009 (theo doi) -1_Bieu du thao QD von ho tro co MT" xfId="378"/>
    <cellStyle name="1_Bao cao giai ngan von dau tu nam 2009 (theo doi)_Ke hoach 2009 (theo doi) -1_Book1" xfId="379"/>
    <cellStyle name="1_Bao cao giai ngan von dau tu nam 2009 (theo doi)_Ke hoach 2009 (theo doi) -1_Book1_BC von DTPT 6 thang 2012" xfId="380"/>
    <cellStyle name="1_Bao cao giai ngan von dau tu nam 2009 (theo doi)_Ke hoach 2009 (theo doi) -1_Book1_Bieu du thao QD von ho tro co MT" xfId="381"/>
    <cellStyle name="1_Bao cao giai ngan von dau tu nam 2009 (theo doi)_Ke hoach 2009 (theo doi) -1_Book1_Hoan chinh KH 2012 (o nha)" xfId="382"/>
    <cellStyle name="1_Bao cao giai ngan von dau tu nam 2009 (theo doi)_Ke hoach 2009 (theo doi) -1_Book1_Hoan chinh KH 2012 (o nha)_Bao cao giai ngan quy I" xfId="383"/>
    <cellStyle name="1_Bao cao giai ngan von dau tu nam 2009 (theo doi)_Ke hoach 2009 (theo doi) -1_Book1_Hoan chinh KH 2012 (o nha)_BC von DTPT 6 thang 2012" xfId="384"/>
    <cellStyle name="1_Bao cao giai ngan von dau tu nam 2009 (theo doi)_Ke hoach 2009 (theo doi) -1_Book1_Hoan chinh KH 2012 (o nha)_Bieu du thao QD von ho tro co MT" xfId="385"/>
    <cellStyle name="1_Bao cao giai ngan von dau tu nam 2009 (theo doi)_Ke hoach 2009 (theo doi) -1_Book1_Hoan chinh KH 2012 (o nha)_Ke hoach 2012 theo doi (giai ngan 30.6.12)" xfId="386"/>
    <cellStyle name="1_Bao cao giai ngan von dau tu nam 2009 (theo doi)_Ke hoach 2009 (theo doi) -1_Book1_Hoan chinh KH 2012 Von ho tro co MT" xfId="387"/>
    <cellStyle name="1_Bao cao giai ngan von dau tu nam 2009 (theo doi)_Ke hoach 2009 (theo doi) -1_Book1_Hoan chinh KH 2012 Von ho tro co MT (chi tiet)" xfId="388"/>
    <cellStyle name="1_Bao cao giai ngan von dau tu nam 2009 (theo doi)_Ke hoach 2009 (theo doi) -1_Book1_Hoan chinh KH 2012 Von ho tro co MT_Bao cao giai ngan quy I" xfId="389"/>
    <cellStyle name="1_Bao cao giai ngan von dau tu nam 2009 (theo doi)_Ke hoach 2009 (theo doi) -1_Book1_Hoan chinh KH 2012 Von ho tro co MT_BC von DTPT 6 thang 2012" xfId="390"/>
    <cellStyle name="1_Bao cao giai ngan von dau tu nam 2009 (theo doi)_Ke hoach 2009 (theo doi) -1_Book1_Hoan chinh KH 2012 Von ho tro co MT_Bieu du thao QD von ho tro co MT" xfId="391"/>
    <cellStyle name="1_Bao cao giai ngan von dau tu nam 2009 (theo doi)_Ke hoach 2009 (theo doi) -1_Book1_Hoan chinh KH 2012 Von ho tro co MT_Ke hoach 2012 theo doi (giai ngan 30.6.12)" xfId="392"/>
    <cellStyle name="1_Bao cao giai ngan von dau tu nam 2009 (theo doi)_Ke hoach 2009 (theo doi) -1_Book1_Ke hoach 2012 (theo doi)" xfId="393"/>
    <cellStyle name="1_Bao cao giai ngan von dau tu nam 2009 (theo doi)_Ke hoach 2009 (theo doi) -1_Book1_Ke hoach 2012 theo doi (giai ngan 30.6.12)" xfId="394"/>
    <cellStyle name="1_Bao cao giai ngan von dau tu nam 2009 (theo doi)_Ke hoach 2009 (theo doi) -1_Dang ky phan khai von ODA (gui Bo)" xfId="395"/>
    <cellStyle name="1_Bao cao giai ngan von dau tu nam 2009 (theo doi)_Ke hoach 2009 (theo doi) -1_Dang ky phan khai von ODA (gui Bo)_BC von DTPT 6 thang 2012" xfId="396"/>
    <cellStyle name="1_Bao cao giai ngan von dau tu nam 2009 (theo doi)_Ke hoach 2009 (theo doi) -1_Dang ky phan khai von ODA (gui Bo)_Bieu du thao QD von ho tro co MT" xfId="397"/>
    <cellStyle name="1_Bao cao giai ngan von dau tu nam 2009 (theo doi)_Ke hoach 2009 (theo doi) -1_Dang ky phan khai von ODA (gui Bo)_Ke hoach 2012 theo doi (giai ngan 30.6.12)" xfId="398"/>
    <cellStyle name="1_Bao cao giai ngan von dau tu nam 2009 (theo doi)_Ke hoach 2009 (theo doi) -1_Ke hoach 2012 (theo doi)" xfId="399"/>
    <cellStyle name="1_Bao cao giai ngan von dau tu nam 2009 (theo doi)_Ke hoach 2009 (theo doi) -1_Ke hoach 2012 theo doi (giai ngan 30.6.12)" xfId="400"/>
    <cellStyle name="1_Bao cao giai ngan von dau tu nam 2009 (theo doi)_Ke hoach 2009 (theo doi) -1_Tong hop theo doi von TPCP (BC)" xfId="401"/>
    <cellStyle name="1_Bao cao giai ngan von dau tu nam 2009 (theo doi)_Ke hoach 2009 (theo doi) -1_Tong hop theo doi von TPCP (BC)_BC von DTPT 6 thang 2012" xfId="402"/>
    <cellStyle name="1_Bao cao giai ngan von dau tu nam 2009 (theo doi)_Ke hoach 2009 (theo doi) -1_Tong hop theo doi von TPCP (BC)_Bieu du thao QD von ho tro co MT" xfId="403"/>
    <cellStyle name="1_Bao cao giai ngan von dau tu nam 2009 (theo doi)_Ke hoach 2009 (theo doi) -1_Tong hop theo doi von TPCP (BC)_Ke hoach 2012 (theo doi)" xfId="404"/>
    <cellStyle name="1_Bao cao giai ngan von dau tu nam 2009 (theo doi)_Ke hoach 2009 (theo doi) -1_Tong hop theo doi von TPCP (BC)_Ke hoach 2012 theo doi (giai ngan 30.6.12)" xfId="405"/>
    <cellStyle name="1_Bao cao giai ngan von dau tu nam 2009 (theo doi)_Ke hoach 2010 (theo doi)" xfId="406"/>
    <cellStyle name="1_Bao cao giai ngan von dau tu nam 2009 (theo doi)_Ke hoach 2010 (theo doi)_BC von DTPT 6 thang 2012" xfId="407"/>
    <cellStyle name="1_Bao cao giai ngan von dau tu nam 2009 (theo doi)_Ke hoach 2010 (theo doi)_Bieu du thao QD von ho tro co MT" xfId="408"/>
    <cellStyle name="1_Bao cao giai ngan von dau tu nam 2009 (theo doi)_Ke hoach 2010 (theo doi)_Ke hoach 2012 (theo doi)" xfId="409"/>
    <cellStyle name="1_Bao cao giai ngan von dau tu nam 2009 (theo doi)_Ke hoach 2010 (theo doi)_Ke hoach 2012 theo doi (giai ngan 30.6.12)" xfId="410"/>
    <cellStyle name="1_Bao cao giai ngan von dau tu nam 2009 (theo doi)_Ke hoach 2012 (theo doi)" xfId="411"/>
    <cellStyle name="1_Bao cao giai ngan von dau tu nam 2009 (theo doi)_Ke hoach 2012 theo doi (giai ngan 30.6.12)" xfId="412"/>
    <cellStyle name="1_Bao cao giai ngan von dau tu nam 2009 (theo doi)_Ke hoach nam 2013 nguon MT(theo doi) den 31-5-13" xfId="413"/>
    <cellStyle name="1_Bao cao giai ngan von dau tu nam 2009 (theo doi)_Tong hop theo doi von TPCP (BC)" xfId="414"/>
    <cellStyle name="1_Bao cao giai ngan von dau tu nam 2009 (theo doi)_Tong hop theo doi von TPCP (BC)_BC von DTPT 6 thang 2012" xfId="415"/>
    <cellStyle name="1_Bao cao giai ngan von dau tu nam 2009 (theo doi)_Tong hop theo doi von TPCP (BC)_Bieu du thao QD von ho tro co MT" xfId="416"/>
    <cellStyle name="1_Bao cao giai ngan von dau tu nam 2009 (theo doi)_Tong hop theo doi von TPCP (BC)_Ke hoach 2012 (theo doi)" xfId="417"/>
    <cellStyle name="1_Bao cao giai ngan von dau tu nam 2009 (theo doi)_Tong hop theo doi von TPCP (BC)_Ke hoach 2012 theo doi (giai ngan 30.6.12)" xfId="418"/>
    <cellStyle name="1_Bao cao giai ngan von dau tu nam 2009 (theo doi)_Worksheet in D: My Documents Ke Hoach KH cac nam Nam 2014 Bao cao ve Ke hoach nam 2014 ( Hoan chinh sau TL voi Bo KH)" xfId="419"/>
    <cellStyle name="1_Bao cao KP tu chu" xfId="420"/>
    <cellStyle name="1_Bao cao KP tu chu_Bao cao tinh hinh thuc hien KH 2009 den 31-01-10" xfId="421"/>
    <cellStyle name="1_Bao cao KP tu chu_Bao cao tinh hinh thuc hien KH 2009 den 31-01-10 2" xfId="422"/>
    <cellStyle name="1_Bao cao tinh hinh thuc hien KH 2009 den 31-01-10" xfId="423"/>
    <cellStyle name="1_Bao cao tinh hinh thuc hien KH 2009 den 31-01-10 2" xfId="424"/>
    <cellStyle name="1_Bao cao tinh hinh thuc hien KH 2009 den 31-01-10_BC von DTPT 6 thang 2012" xfId="425"/>
    <cellStyle name="1_Bao cao tinh hinh thuc hien KH 2009 den 31-01-10_BC von DTPT 6 thang 2012 2" xfId="426"/>
    <cellStyle name="1_Bao cao tinh hinh thuc hien KH 2009 den 31-01-10_Bieu du thao QD von ho tro co MT" xfId="427"/>
    <cellStyle name="1_Bao cao tinh hinh thuc hien KH 2009 den 31-01-10_Bieu du thao QD von ho tro co MT 2" xfId="428"/>
    <cellStyle name="1_Bao cao tinh hinh thuc hien KH 2009 den 31-01-10_Ke hoach 2012 (theo doi)" xfId="429"/>
    <cellStyle name="1_Bao cao tinh hinh thuc hien KH 2009 den 31-01-10_Ke hoach 2012 (theo doi) 2" xfId="430"/>
    <cellStyle name="1_Bao cao tinh hinh thuc hien KH 2009 den 31-01-10_Ke hoach 2012 theo doi (giai ngan 30.6.12)" xfId="431"/>
    <cellStyle name="1_Bao cao tinh hinh thuc hien KH 2009 den 31-01-10_Ke hoach 2012 theo doi (giai ngan 30.6.12) 2" xfId="432"/>
    <cellStyle name="1_BC 2010 ve CT trong diem (5nam)" xfId="433"/>
    <cellStyle name="1_BC 2010 ve CT trong diem (5nam) 2" xfId="434"/>
    <cellStyle name="1_BC 2010 ve CT trong diem (5nam)_BC von DTPT 6 thang 2012" xfId="435"/>
    <cellStyle name="1_BC 2010 ve CT trong diem (5nam)_BC von DTPT 6 thang 2012 2" xfId="436"/>
    <cellStyle name="1_BC 2010 ve CT trong diem (5nam)_Bieu du thao QD von ho tro co MT" xfId="437"/>
    <cellStyle name="1_BC 2010 ve CT trong diem (5nam)_Bieu du thao QD von ho tro co MT 2" xfId="438"/>
    <cellStyle name="1_BC 2010 ve CT trong diem (5nam)_Ke hoach 2012 (theo doi)" xfId="439"/>
    <cellStyle name="1_BC 2010 ve CT trong diem (5nam)_Ke hoach 2012 (theo doi) 2" xfId="440"/>
    <cellStyle name="1_BC 2010 ve CT trong diem (5nam)_Ke hoach 2012 theo doi (giai ngan 30.6.12)" xfId="441"/>
    <cellStyle name="1_BC 2010 ve CT trong diem (5nam)_Ke hoach 2012 theo doi (giai ngan 30.6.12) 2" xfId="442"/>
    <cellStyle name="1_BC 8 thang 2009 ve CT trong diem 5nam" xfId="443"/>
    <cellStyle name="1_BC 8 thang 2009 ve CT trong diem 5nam_1 Bieu 6 thang nam 2011" xfId="444"/>
    <cellStyle name="1_BC 8 thang 2009 ve CT trong diem 5nam_1 Bieu 6 thang nam 2011 2" xfId="445"/>
    <cellStyle name="1_BC 8 thang 2009 ve CT trong diem 5nam_1 Bieu 6 thang nam 2011_BC von DTPT 6 thang 2012" xfId="446"/>
    <cellStyle name="1_BC 8 thang 2009 ve CT trong diem 5nam_1 Bieu 6 thang nam 2011_BC von DTPT 6 thang 2012 2" xfId="447"/>
    <cellStyle name="1_BC 8 thang 2009 ve CT trong diem 5nam_1 Bieu 6 thang nam 2011_Bieu du thao QD von ho tro co MT" xfId="448"/>
    <cellStyle name="1_BC 8 thang 2009 ve CT trong diem 5nam_1 Bieu 6 thang nam 2011_Bieu du thao QD von ho tro co MT 2" xfId="449"/>
    <cellStyle name="1_BC 8 thang 2009 ve CT trong diem 5nam_1 Bieu 6 thang nam 2011_Ke hoach 2012 (theo doi)" xfId="450"/>
    <cellStyle name="1_BC 8 thang 2009 ve CT trong diem 5nam_1 Bieu 6 thang nam 2011_Ke hoach 2012 (theo doi) 2" xfId="451"/>
    <cellStyle name="1_BC 8 thang 2009 ve CT trong diem 5nam_1 Bieu 6 thang nam 2011_Ke hoach 2012 theo doi (giai ngan 30.6.12)" xfId="452"/>
    <cellStyle name="1_BC 8 thang 2009 ve CT trong diem 5nam_1 Bieu 6 thang nam 2011_Ke hoach 2012 theo doi (giai ngan 30.6.12) 2" xfId="453"/>
    <cellStyle name="1_BC 8 thang 2009 ve CT trong diem 5nam_Bao cao doan cong tac cua Bo thang 4-2010" xfId="454"/>
    <cellStyle name="1_BC 8 thang 2009 ve CT trong diem 5nam_Bao cao doan cong tac cua Bo thang 4-2010_BC von DTPT 6 thang 2012" xfId="455"/>
    <cellStyle name="1_BC 8 thang 2009 ve CT trong diem 5nam_Bao cao doan cong tac cua Bo thang 4-2010_Bieu du thao QD von ho tro co MT" xfId="456"/>
    <cellStyle name="1_BC 8 thang 2009 ve CT trong diem 5nam_Bao cao doan cong tac cua Bo thang 4-2010_Dang ky phan khai von ODA (gui Bo)" xfId="457"/>
    <cellStyle name="1_BC 8 thang 2009 ve CT trong diem 5nam_Bao cao doan cong tac cua Bo thang 4-2010_Dang ky phan khai von ODA (gui Bo)_BC von DTPT 6 thang 2012" xfId="458"/>
    <cellStyle name="1_BC 8 thang 2009 ve CT trong diem 5nam_Bao cao doan cong tac cua Bo thang 4-2010_Dang ky phan khai von ODA (gui Bo)_Bieu du thao QD von ho tro co MT" xfId="459"/>
    <cellStyle name="1_BC 8 thang 2009 ve CT trong diem 5nam_Bao cao doan cong tac cua Bo thang 4-2010_Dang ky phan khai von ODA (gui Bo)_Ke hoach 2012 theo doi (giai ngan 30.6.12)" xfId="460"/>
    <cellStyle name="1_BC 8 thang 2009 ve CT trong diem 5nam_Bao cao doan cong tac cua Bo thang 4-2010_Ke hoach 2012 (theo doi)" xfId="461"/>
    <cellStyle name="1_BC 8 thang 2009 ve CT trong diem 5nam_Bao cao doan cong tac cua Bo thang 4-2010_Ke hoach 2012 theo doi (giai ngan 30.6.12)" xfId="462"/>
    <cellStyle name="1_BC 8 thang 2009 ve CT trong diem 5nam_BC cong trinh trong diem" xfId="463"/>
    <cellStyle name="1_BC 8 thang 2009 ve CT trong diem 5nam_BC cong trinh trong diem 2" xfId="464"/>
    <cellStyle name="1_BC 8 thang 2009 ve CT trong diem 5nam_BC cong trinh trong diem_BC von DTPT 6 thang 2012" xfId="465"/>
    <cellStyle name="1_BC 8 thang 2009 ve CT trong diem 5nam_BC cong trinh trong diem_BC von DTPT 6 thang 2012 2" xfId="466"/>
    <cellStyle name="1_BC 8 thang 2009 ve CT trong diem 5nam_BC cong trinh trong diem_Bieu du thao QD von ho tro co MT" xfId="467"/>
    <cellStyle name="1_BC 8 thang 2009 ve CT trong diem 5nam_BC cong trinh trong diem_Bieu du thao QD von ho tro co MT 2" xfId="468"/>
    <cellStyle name="1_BC 8 thang 2009 ve CT trong diem 5nam_BC cong trinh trong diem_Ke hoach 2012 (theo doi)" xfId="469"/>
    <cellStyle name="1_BC 8 thang 2009 ve CT trong diem 5nam_BC cong trinh trong diem_Ke hoach 2012 (theo doi) 2" xfId="470"/>
    <cellStyle name="1_BC 8 thang 2009 ve CT trong diem 5nam_BC cong trinh trong diem_Ke hoach 2012 theo doi (giai ngan 30.6.12)" xfId="471"/>
    <cellStyle name="1_BC 8 thang 2009 ve CT trong diem 5nam_BC cong trinh trong diem_Ke hoach 2012 theo doi (giai ngan 30.6.12) 2" xfId="472"/>
    <cellStyle name="1_BC 8 thang 2009 ve CT trong diem 5nam_BC von DTPT 6 thang 2012" xfId="473"/>
    <cellStyle name="1_BC 8 thang 2009 ve CT trong diem 5nam_bieu 01" xfId="474"/>
    <cellStyle name="1_BC 8 thang 2009 ve CT trong diem 5nam_Bieu 01 UB(hung)" xfId="475"/>
    <cellStyle name="1_BC 8 thang 2009 ve CT trong diem 5nam_Bieu 01 UB(hung) 2" xfId="476"/>
    <cellStyle name="1_BC 8 thang 2009 ve CT trong diem 5nam_bieu 01_Bao cao doan cong tac cua Bo thang 4-2010" xfId="477"/>
    <cellStyle name="1_BC 8 thang 2009 ve CT trong diem 5nam_bieu 01_Bao cao doan cong tac cua Bo thang 4-2010_BC von DTPT 6 thang 2012" xfId="478"/>
    <cellStyle name="1_BC 8 thang 2009 ve CT trong diem 5nam_bieu 01_Bao cao doan cong tac cua Bo thang 4-2010_Bieu du thao QD von ho tro co MT" xfId="479"/>
    <cellStyle name="1_BC 8 thang 2009 ve CT trong diem 5nam_bieu 01_Bao cao doan cong tac cua Bo thang 4-2010_Dang ky phan khai von ODA (gui Bo)" xfId="480"/>
    <cellStyle name="1_BC 8 thang 2009 ve CT trong diem 5nam_bieu 01_Bao cao doan cong tac cua Bo thang 4-2010_Dang ky phan khai von ODA (gui Bo)_BC von DTPT 6 thang 2012" xfId="481"/>
    <cellStyle name="1_BC 8 thang 2009 ve CT trong diem 5nam_bieu 01_Bao cao doan cong tac cua Bo thang 4-2010_Dang ky phan khai von ODA (gui Bo)_Bieu du thao QD von ho tro co MT" xfId="482"/>
    <cellStyle name="1_BC 8 thang 2009 ve CT trong diem 5nam_bieu 01_Bao cao doan cong tac cua Bo thang 4-2010_Dang ky phan khai von ODA (gui Bo)_Ke hoach 2012 theo doi (giai ngan 30.6.12)" xfId="483"/>
    <cellStyle name="1_BC 8 thang 2009 ve CT trong diem 5nam_bieu 01_Bao cao doan cong tac cua Bo thang 4-2010_Ke hoach 2012 (theo doi)" xfId="484"/>
    <cellStyle name="1_BC 8 thang 2009 ve CT trong diem 5nam_bieu 01_Bao cao doan cong tac cua Bo thang 4-2010_Ke hoach 2012 theo doi (giai ngan 30.6.12)" xfId="485"/>
    <cellStyle name="1_BC 8 thang 2009 ve CT trong diem 5nam_bieu 01_BC von DTPT 6 thang 2012" xfId="486"/>
    <cellStyle name="1_BC 8 thang 2009 ve CT trong diem 5nam_bieu 01_Bieu du thao QD von ho tro co MT" xfId="487"/>
    <cellStyle name="1_BC 8 thang 2009 ve CT trong diem 5nam_bieu 01_Book1" xfId="488"/>
    <cellStyle name="1_BC 8 thang 2009 ve CT trong diem 5nam_bieu 01_Book1_BC von DTPT 6 thang 2012" xfId="489"/>
    <cellStyle name="1_BC 8 thang 2009 ve CT trong diem 5nam_bieu 01_Book1_Bieu du thao QD von ho tro co MT" xfId="490"/>
    <cellStyle name="1_BC 8 thang 2009 ve CT trong diem 5nam_bieu 01_Book1_Hoan chinh KH 2012 (o nha)" xfId="491"/>
    <cellStyle name="1_BC 8 thang 2009 ve CT trong diem 5nam_bieu 01_Book1_Hoan chinh KH 2012 (o nha)_Bao cao giai ngan quy I" xfId="492"/>
    <cellStyle name="1_BC 8 thang 2009 ve CT trong diem 5nam_bieu 01_Book1_Hoan chinh KH 2012 (o nha)_BC von DTPT 6 thang 2012" xfId="493"/>
    <cellStyle name="1_BC 8 thang 2009 ve CT trong diem 5nam_bieu 01_Book1_Hoan chinh KH 2012 (o nha)_Bieu du thao QD von ho tro co MT" xfId="494"/>
    <cellStyle name="1_BC 8 thang 2009 ve CT trong diem 5nam_bieu 01_Book1_Hoan chinh KH 2012 (o nha)_Ke hoach 2012 theo doi (giai ngan 30.6.12)" xfId="495"/>
    <cellStyle name="1_BC 8 thang 2009 ve CT trong diem 5nam_bieu 01_Book1_Hoan chinh KH 2012 Von ho tro co MT" xfId="496"/>
    <cellStyle name="1_BC 8 thang 2009 ve CT trong diem 5nam_bieu 01_Book1_Hoan chinh KH 2012 Von ho tro co MT (chi tiet)" xfId="497"/>
    <cellStyle name="1_BC 8 thang 2009 ve CT trong diem 5nam_bieu 01_Book1_Hoan chinh KH 2012 Von ho tro co MT_Bao cao giai ngan quy I" xfId="498"/>
    <cellStyle name="1_BC 8 thang 2009 ve CT trong diem 5nam_bieu 01_Book1_Hoan chinh KH 2012 Von ho tro co MT_BC von DTPT 6 thang 2012" xfId="499"/>
    <cellStyle name="1_BC 8 thang 2009 ve CT trong diem 5nam_bieu 01_Book1_Hoan chinh KH 2012 Von ho tro co MT_Bieu du thao QD von ho tro co MT" xfId="500"/>
    <cellStyle name="1_BC 8 thang 2009 ve CT trong diem 5nam_bieu 01_Book1_Hoan chinh KH 2012 Von ho tro co MT_Ke hoach 2012 theo doi (giai ngan 30.6.12)" xfId="501"/>
    <cellStyle name="1_BC 8 thang 2009 ve CT trong diem 5nam_bieu 01_Book1_Ke hoach 2012 (theo doi)" xfId="502"/>
    <cellStyle name="1_BC 8 thang 2009 ve CT trong diem 5nam_bieu 01_Book1_Ke hoach 2012 theo doi (giai ngan 30.6.12)" xfId="503"/>
    <cellStyle name="1_BC 8 thang 2009 ve CT trong diem 5nam_bieu 01_Dang ky phan khai von ODA (gui Bo)" xfId="504"/>
    <cellStyle name="1_BC 8 thang 2009 ve CT trong diem 5nam_bieu 01_Dang ky phan khai von ODA (gui Bo)_BC von DTPT 6 thang 2012" xfId="505"/>
    <cellStyle name="1_BC 8 thang 2009 ve CT trong diem 5nam_bieu 01_Dang ky phan khai von ODA (gui Bo)_Bieu du thao QD von ho tro co MT" xfId="506"/>
    <cellStyle name="1_BC 8 thang 2009 ve CT trong diem 5nam_bieu 01_Dang ky phan khai von ODA (gui Bo)_Ke hoach 2012 theo doi (giai ngan 30.6.12)" xfId="507"/>
    <cellStyle name="1_BC 8 thang 2009 ve CT trong diem 5nam_bieu 01_Ke hoach 2010 (theo doi)" xfId="508"/>
    <cellStyle name="1_BC 8 thang 2009 ve CT trong diem 5nam_bieu 01_Ke hoach 2010 (theo doi)_BC von DTPT 6 thang 2012" xfId="509"/>
    <cellStyle name="1_BC 8 thang 2009 ve CT trong diem 5nam_bieu 01_Ke hoach 2010 (theo doi)_Bieu du thao QD von ho tro co MT" xfId="510"/>
    <cellStyle name="1_BC 8 thang 2009 ve CT trong diem 5nam_bieu 01_Ke hoach 2010 (theo doi)_Ke hoach 2012 (theo doi)" xfId="511"/>
    <cellStyle name="1_BC 8 thang 2009 ve CT trong diem 5nam_bieu 01_Ke hoach 2010 (theo doi)_Ke hoach 2012 theo doi (giai ngan 30.6.12)" xfId="512"/>
    <cellStyle name="1_BC 8 thang 2009 ve CT trong diem 5nam_bieu 01_Ke hoach 2012 (theo doi)" xfId="513"/>
    <cellStyle name="1_BC 8 thang 2009 ve CT trong diem 5nam_bieu 01_Ke hoach 2012 theo doi (giai ngan 30.6.12)" xfId="514"/>
    <cellStyle name="1_BC 8 thang 2009 ve CT trong diem 5nam_bieu 01_Ke hoach nam 2013 nguon MT(theo doi) den 31-5-13" xfId="515"/>
    <cellStyle name="1_BC 8 thang 2009 ve CT trong diem 5nam_bieu 01_Worksheet in D: My Documents Ke Hoach KH cac nam Nam 2014 Bao cao ve Ke hoach nam 2014 ( Hoan chinh sau TL voi Bo KH)" xfId="516"/>
    <cellStyle name="1_BC 8 thang 2009 ve CT trong diem 5nam_Bieu du thao QD von ho tro co MT" xfId="517"/>
    <cellStyle name="1_BC 8 thang 2009 ve CT trong diem 5nam_Book1" xfId="518"/>
    <cellStyle name="1_BC 8 thang 2009 ve CT trong diem 5nam_Book1_BC von DTPT 6 thang 2012" xfId="519"/>
    <cellStyle name="1_BC 8 thang 2009 ve CT trong diem 5nam_Book1_Bieu du thao QD von ho tro co MT" xfId="520"/>
    <cellStyle name="1_BC 8 thang 2009 ve CT trong diem 5nam_Book1_Hoan chinh KH 2012 (o nha)" xfId="521"/>
    <cellStyle name="1_BC 8 thang 2009 ve CT trong diem 5nam_Book1_Hoan chinh KH 2012 (o nha)_Bao cao giai ngan quy I" xfId="522"/>
    <cellStyle name="1_BC 8 thang 2009 ve CT trong diem 5nam_Book1_Hoan chinh KH 2012 (o nha)_BC von DTPT 6 thang 2012" xfId="523"/>
    <cellStyle name="1_BC 8 thang 2009 ve CT trong diem 5nam_Book1_Hoan chinh KH 2012 (o nha)_Bieu du thao QD von ho tro co MT" xfId="524"/>
    <cellStyle name="1_BC 8 thang 2009 ve CT trong diem 5nam_Book1_Hoan chinh KH 2012 (o nha)_Ke hoach 2012 theo doi (giai ngan 30.6.12)" xfId="525"/>
    <cellStyle name="1_BC 8 thang 2009 ve CT trong diem 5nam_Book1_Hoan chinh KH 2012 Von ho tro co MT" xfId="526"/>
    <cellStyle name="1_BC 8 thang 2009 ve CT trong diem 5nam_Book1_Hoan chinh KH 2012 Von ho tro co MT (chi tiet)" xfId="527"/>
    <cellStyle name="1_BC 8 thang 2009 ve CT trong diem 5nam_Book1_Hoan chinh KH 2012 Von ho tro co MT_Bao cao giai ngan quy I" xfId="528"/>
    <cellStyle name="1_BC 8 thang 2009 ve CT trong diem 5nam_Book1_Hoan chinh KH 2012 Von ho tro co MT_BC von DTPT 6 thang 2012" xfId="529"/>
    <cellStyle name="1_BC 8 thang 2009 ve CT trong diem 5nam_Book1_Hoan chinh KH 2012 Von ho tro co MT_Bieu du thao QD von ho tro co MT" xfId="530"/>
    <cellStyle name="1_BC 8 thang 2009 ve CT trong diem 5nam_Book1_Hoan chinh KH 2012 Von ho tro co MT_Ke hoach 2012 theo doi (giai ngan 30.6.12)" xfId="531"/>
    <cellStyle name="1_BC 8 thang 2009 ve CT trong diem 5nam_Book1_Ke hoach 2012 (theo doi)" xfId="532"/>
    <cellStyle name="1_BC 8 thang 2009 ve CT trong diem 5nam_Book1_Ke hoach 2012 theo doi (giai ngan 30.6.12)" xfId="533"/>
    <cellStyle name="1_BC 8 thang 2009 ve CT trong diem 5nam_Dang ky phan khai von ODA (gui Bo)" xfId="534"/>
    <cellStyle name="1_BC 8 thang 2009 ve CT trong diem 5nam_Dang ky phan khai von ODA (gui Bo)_BC von DTPT 6 thang 2012" xfId="535"/>
    <cellStyle name="1_BC 8 thang 2009 ve CT trong diem 5nam_Dang ky phan khai von ODA (gui Bo)_Bieu du thao QD von ho tro co MT" xfId="536"/>
    <cellStyle name="1_BC 8 thang 2009 ve CT trong diem 5nam_Dang ky phan khai von ODA (gui Bo)_Ke hoach 2012 theo doi (giai ngan 30.6.12)" xfId="537"/>
    <cellStyle name="1_BC 8 thang 2009 ve CT trong diem 5nam_Ke hoach 2010 (theo doi)" xfId="538"/>
    <cellStyle name="1_BC 8 thang 2009 ve CT trong diem 5nam_Ke hoach 2010 (theo doi)_BC von DTPT 6 thang 2012" xfId="539"/>
    <cellStyle name="1_BC 8 thang 2009 ve CT trong diem 5nam_Ke hoach 2010 (theo doi)_Bieu du thao QD von ho tro co MT" xfId="540"/>
    <cellStyle name="1_BC 8 thang 2009 ve CT trong diem 5nam_Ke hoach 2010 (theo doi)_Ke hoach 2012 (theo doi)" xfId="541"/>
    <cellStyle name="1_BC 8 thang 2009 ve CT trong diem 5nam_Ke hoach 2010 (theo doi)_Ke hoach 2012 theo doi (giai ngan 30.6.12)" xfId="542"/>
    <cellStyle name="1_BC 8 thang 2009 ve CT trong diem 5nam_Ke hoach 2012 (theo doi)" xfId="543"/>
    <cellStyle name="1_BC 8 thang 2009 ve CT trong diem 5nam_Ke hoach 2012 theo doi (giai ngan 30.6.12)" xfId="544"/>
    <cellStyle name="1_BC 8 thang 2009 ve CT trong diem 5nam_Ke hoach nam 2013 nguon MT(theo doi) den 31-5-13" xfId="545"/>
    <cellStyle name="1_BC 8 thang 2009 ve CT trong diem 5nam_Phu vuc LV bo" xfId="556"/>
    <cellStyle name="1_BC 8 thang 2009 ve CT trong diem 5nam_Phu vuc LV bo_BC cong trinh trong diem" xfId="557"/>
    <cellStyle name="1_BC 8 thang 2009 ve CT trong diem 5nam_Phu vuc LV bo_BC cong trinh trong diem_BC von DTPT 6 thang 2012" xfId="558"/>
    <cellStyle name="1_BC 8 thang 2009 ve CT trong diem 5nam_Phu vuc LV bo_BC cong trinh trong diem_Bieu du thao QD von ho tro co MT" xfId="559"/>
    <cellStyle name="1_BC 8 thang 2009 ve CT trong diem 5nam_Phu vuc LV bo_BC cong trinh trong diem_Ke hoach 2012 (theo doi)" xfId="560"/>
    <cellStyle name="1_BC 8 thang 2009 ve CT trong diem 5nam_Phu vuc LV bo_BC cong trinh trong diem_Ke hoach 2012 theo doi (giai ngan 30.6.12)" xfId="561"/>
    <cellStyle name="1_BC 8 thang 2009 ve CT trong diem 5nam_Phu vuc LV bo_BC von DTPT 6 thang 2012" xfId="562"/>
    <cellStyle name="1_BC 8 thang 2009 ve CT trong diem 5nam_Phu vuc LV bo_Bieu du thao QD von ho tro co MT" xfId="563"/>
    <cellStyle name="1_BC 8 thang 2009 ve CT trong diem 5nam_Phu vuc LV bo_Ke hoach 2012 (theo doi)" xfId="564"/>
    <cellStyle name="1_BC 8 thang 2009 ve CT trong diem 5nam_Phu vuc LV bo_Ke hoach 2012 theo doi (giai ngan 30.6.12)" xfId="565"/>
    <cellStyle name="1_BC 8 thang 2009 ve CT trong diem 5nam_Phu vuc LV bo_pvhung.skhdt 20117113152041 Danh muc cong trinh trong diem" xfId="566"/>
    <cellStyle name="1_BC 8 thang 2009 ve CT trong diem 5nam_Phu vuc LV bo_pvhung.skhdt 20117113152041 Danh muc cong trinh trong diem_BC von DTPT 6 thang 2012" xfId="567"/>
    <cellStyle name="1_BC 8 thang 2009 ve CT trong diem 5nam_Phu vuc LV bo_pvhung.skhdt 20117113152041 Danh muc cong trinh trong diem_Bieu du thao QD von ho tro co MT" xfId="568"/>
    <cellStyle name="1_BC 8 thang 2009 ve CT trong diem 5nam_Phu vuc LV bo_pvhung.skhdt 20117113152041 Danh muc cong trinh trong diem_Ke hoach 2012 (theo doi)" xfId="569"/>
    <cellStyle name="1_BC 8 thang 2009 ve CT trong diem 5nam_Phu vuc LV bo_pvhung.skhdt 20117113152041 Danh muc cong trinh trong diem_Ke hoach 2012 theo doi (giai ngan 30.6.12)" xfId="570"/>
    <cellStyle name="1_BC 8 thang 2009 ve CT trong diem 5nam_pvhung.skhdt 20117113152041 Danh muc cong trinh trong diem" xfId="546"/>
    <cellStyle name="1_BC 8 thang 2009 ve CT trong diem 5nam_pvhung.skhdt 20117113152041 Danh muc cong trinh trong diem 2" xfId="547"/>
    <cellStyle name="1_BC 8 thang 2009 ve CT trong diem 5nam_pvhung.skhdt 20117113152041 Danh muc cong trinh trong diem_BC von DTPT 6 thang 2012" xfId="548"/>
    <cellStyle name="1_BC 8 thang 2009 ve CT trong diem 5nam_pvhung.skhdt 20117113152041 Danh muc cong trinh trong diem_BC von DTPT 6 thang 2012 2" xfId="549"/>
    <cellStyle name="1_BC 8 thang 2009 ve CT trong diem 5nam_pvhung.skhdt 20117113152041 Danh muc cong trinh trong diem_Bieu du thao QD von ho tro co MT" xfId="550"/>
    <cellStyle name="1_BC 8 thang 2009 ve CT trong diem 5nam_pvhung.skhdt 20117113152041 Danh muc cong trinh trong diem_Bieu du thao QD von ho tro co MT 2" xfId="551"/>
    <cellStyle name="1_BC 8 thang 2009 ve CT trong diem 5nam_pvhung.skhdt 20117113152041 Danh muc cong trinh trong diem_Ke hoach 2012 (theo doi)" xfId="552"/>
    <cellStyle name="1_BC 8 thang 2009 ve CT trong diem 5nam_pvhung.skhdt 20117113152041 Danh muc cong trinh trong diem_Ke hoach 2012 (theo doi) 2" xfId="553"/>
    <cellStyle name="1_BC 8 thang 2009 ve CT trong diem 5nam_pvhung.skhdt 20117113152041 Danh muc cong trinh trong diem_Ke hoach 2012 theo doi (giai ngan 30.6.12)" xfId="554"/>
    <cellStyle name="1_BC 8 thang 2009 ve CT trong diem 5nam_pvhung.skhdt 20117113152041 Danh muc cong trinh trong diem_Ke hoach 2012 theo doi (giai ngan 30.6.12) 2" xfId="555"/>
    <cellStyle name="1_BC 8 thang 2009 ve CT trong diem 5nam_Tong hop so lieu" xfId="571"/>
    <cellStyle name="1_BC 8 thang 2009 ve CT trong diem 5nam_Tong hop so lieu_BC cong trinh trong diem" xfId="572"/>
    <cellStyle name="1_BC 8 thang 2009 ve CT trong diem 5nam_Tong hop so lieu_BC cong trinh trong diem_BC von DTPT 6 thang 2012" xfId="573"/>
    <cellStyle name="1_BC 8 thang 2009 ve CT trong diem 5nam_Tong hop so lieu_BC cong trinh trong diem_Bieu du thao QD von ho tro co MT" xfId="574"/>
    <cellStyle name="1_BC 8 thang 2009 ve CT trong diem 5nam_Tong hop so lieu_BC cong trinh trong diem_Ke hoach 2012 (theo doi)" xfId="575"/>
    <cellStyle name="1_BC 8 thang 2009 ve CT trong diem 5nam_Tong hop so lieu_BC cong trinh trong diem_Ke hoach 2012 theo doi (giai ngan 30.6.12)" xfId="576"/>
    <cellStyle name="1_BC 8 thang 2009 ve CT trong diem 5nam_Tong hop so lieu_BC von DTPT 6 thang 2012" xfId="577"/>
    <cellStyle name="1_BC 8 thang 2009 ve CT trong diem 5nam_Tong hop so lieu_Bieu du thao QD von ho tro co MT" xfId="578"/>
    <cellStyle name="1_BC 8 thang 2009 ve CT trong diem 5nam_Tong hop so lieu_Ke hoach 2012 (theo doi)" xfId="579"/>
    <cellStyle name="1_BC 8 thang 2009 ve CT trong diem 5nam_Tong hop so lieu_Ke hoach 2012 theo doi (giai ngan 30.6.12)" xfId="580"/>
    <cellStyle name="1_BC 8 thang 2009 ve CT trong diem 5nam_Tong hop so lieu_pvhung.skhdt 20117113152041 Danh muc cong trinh trong diem" xfId="581"/>
    <cellStyle name="1_BC 8 thang 2009 ve CT trong diem 5nam_Tong hop so lieu_pvhung.skhdt 20117113152041 Danh muc cong trinh trong diem_BC von DTPT 6 thang 2012" xfId="582"/>
    <cellStyle name="1_BC 8 thang 2009 ve CT trong diem 5nam_Tong hop so lieu_pvhung.skhdt 20117113152041 Danh muc cong trinh trong diem_Bieu du thao QD von ho tro co MT" xfId="583"/>
    <cellStyle name="1_BC 8 thang 2009 ve CT trong diem 5nam_Tong hop so lieu_pvhung.skhdt 20117113152041 Danh muc cong trinh trong diem_Ke hoach 2012 (theo doi)" xfId="584"/>
    <cellStyle name="1_BC 8 thang 2009 ve CT trong diem 5nam_Tong hop so lieu_pvhung.skhdt 20117113152041 Danh muc cong trinh trong diem_Ke hoach 2012 theo doi (giai ngan 30.6.12)" xfId="585"/>
    <cellStyle name="1_BC 8 thang 2009 ve CT trong diem 5nam_Worksheet in D: My Documents Ke Hoach KH cac nam Nam 2014 Bao cao ve Ke hoach nam 2014 ( Hoan chinh sau TL voi Bo KH)" xfId="586"/>
    <cellStyle name="1_BC cong trinh trong diem" xfId="587"/>
    <cellStyle name="1_BC cong trinh trong diem 2" xfId="588"/>
    <cellStyle name="1_BC cong trinh trong diem_BC von DTPT 6 thang 2012" xfId="589"/>
    <cellStyle name="1_BC cong trinh trong diem_BC von DTPT 6 thang 2012 2" xfId="590"/>
    <cellStyle name="1_BC cong trinh trong diem_Bieu du thao QD von ho tro co MT" xfId="591"/>
    <cellStyle name="1_BC cong trinh trong diem_Bieu du thao QD von ho tro co MT 2" xfId="592"/>
    <cellStyle name="1_BC cong trinh trong diem_Ke hoach 2012 (theo doi)" xfId="593"/>
    <cellStyle name="1_BC cong trinh trong diem_Ke hoach 2012 (theo doi) 2" xfId="594"/>
    <cellStyle name="1_BC cong trinh trong diem_Ke hoach 2012 theo doi (giai ngan 30.6.12)" xfId="595"/>
    <cellStyle name="1_BC cong trinh trong diem_Ke hoach 2012 theo doi (giai ngan 30.6.12) 2" xfId="596"/>
    <cellStyle name="1_BC nam 2007 (UB)" xfId="597"/>
    <cellStyle name="1_BC nam 2007 (UB)_1 Bieu 6 thang nam 2011" xfId="598"/>
    <cellStyle name="1_BC nam 2007 (UB)_1 Bieu 6 thang nam 2011 2" xfId="599"/>
    <cellStyle name="1_BC nam 2007 (UB)_1 Bieu 6 thang nam 2011_BC von DTPT 6 thang 2012" xfId="600"/>
    <cellStyle name="1_BC nam 2007 (UB)_1 Bieu 6 thang nam 2011_BC von DTPT 6 thang 2012 2" xfId="601"/>
    <cellStyle name="1_BC nam 2007 (UB)_1 Bieu 6 thang nam 2011_Bieu du thao QD von ho tro co MT" xfId="602"/>
    <cellStyle name="1_BC nam 2007 (UB)_1 Bieu 6 thang nam 2011_Bieu du thao QD von ho tro co MT 2" xfId="603"/>
    <cellStyle name="1_BC nam 2007 (UB)_1 Bieu 6 thang nam 2011_Ke hoach 2012 (theo doi)" xfId="604"/>
    <cellStyle name="1_BC nam 2007 (UB)_1 Bieu 6 thang nam 2011_Ke hoach 2012 (theo doi) 2" xfId="605"/>
    <cellStyle name="1_BC nam 2007 (UB)_1 Bieu 6 thang nam 2011_Ke hoach 2012 theo doi (giai ngan 30.6.12)" xfId="606"/>
    <cellStyle name="1_BC nam 2007 (UB)_1 Bieu 6 thang nam 2011_Ke hoach 2012 theo doi (giai ngan 30.6.12) 2" xfId="607"/>
    <cellStyle name="1_BC nam 2007 (UB)_Bao cao doan cong tac cua Bo thang 4-2010" xfId="608"/>
    <cellStyle name="1_BC nam 2007 (UB)_Bao cao doan cong tac cua Bo thang 4-2010_BC von DTPT 6 thang 2012" xfId="609"/>
    <cellStyle name="1_BC nam 2007 (UB)_Bao cao doan cong tac cua Bo thang 4-2010_Bieu du thao QD von ho tro co MT" xfId="610"/>
    <cellStyle name="1_BC nam 2007 (UB)_Bao cao doan cong tac cua Bo thang 4-2010_Dang ky phan khai von ODA (gui Bo)" xfId="611"/>
    <cellStyle name="1_BC nam 2007 (UB)_Bao cao doan cong tac cua Bo thang 4-2010_Dang ky phan khai von ODA (gui Bo)_BC von DTPT 6 thang 2012" xfId="612"/>
    <cellStyle name="1_BC nam 2007 (UB)_Bao cao doan cong tac cua Bo thang 4-2010_Dang ky phan khai von ODA (gui Bo)_Bieu du thao QD von ho tro co MT" xfId="613"/>
    <cellStyle name="1_BC nam 2007 (UB)_Bao cao doan cong tac cua Bo thang 4-2010_Dang ky phan khai von ODA (gui Bo)_Ke hoach 2012 theo doi (giai ngan 30.6.12)" xfId="614"/>
    <cellStyle name="1_BC nam 2007 (UB)_Bao cao doan cong tac cua Bo thang 4-2010_Ke hoach 2012 (theo doi)" xfId="615"/>
    <cellStyle name="1_BC nam 2007 (UB)_Bao cao doan cong tac cua Bo thang 4-2010_Ke hoach 2012 theo doi (giai ngan 30.6.12)" xfId="616"/>
    <cellStyle name="1_BC nam 2007 (UB)_Bao cao tinh hinh thuc hien KH 2009 den 31-01-10" xfId="617"/>
    <cellStyle name="1_BC nam 2007 (UB)_Bao cao tinh hinh thuc hien KH 2009 den 31-01-10 2" xfId="618"/>
    <cellStyle name="1_BC nam 2007 (UB)_Bao cao tinh hinh thuc hien KH 2009 den 31-01-10_BC von DTPT 6 thang 2012" xfId="619"/>
    <cellStyle name="1_BC nam 2007 (UB)_Bao cao tinh hinh thuc hien KH 2009 den 31-01-10_BC von DTPT 6 thang 2012 2" xfId="620"/>
    <cellStyle name="1_BC nam 2007 (UB)_Bao cao tinh hinh thuc hien KH 2009 den 31-01-10_Bieu du thao QD von ho tro co MT" xfId="621"/>
    <cellStyle name="1_BC nam 2007 (UB)_Bao cao tinh hinh thuc hien KH 2009 den 31-01-10_Bieu du thao QD von ho tro co MT 2" xfId="622"/>
    <cellStyle name="1_BC nam 2007 (UB)_Bao cao tinh hinh thuc hien KH 2009 den 31-01-10_Ke hoach 2012 (theo doi)" xfId="623"/>
    <cellStyle name="1_BC nam 2007 (UB)_Bao cao tinh hinh thuc hien KH 2009 den 31-01-10_Ke hoach 2012 (theo doi) 2" xfId="624"/>
    <cellStyle name="1_BC nam 2007 (UB)_Bao cao tinh hinh thuc hien KH 2009 den 31-01-10_Ke hoach 2012 theo doi (giai ngan 30.6.12)" xfId="625"/>
    <cellStyle name="1_BC nam 2007 (UB)_Bao cao tinh hinh thuc hien KH 2009 den 31-01-10_Ke hoach 2012 theo doi (giai ngan 30.6.12) 2" xfId="626"/>
    <cellStyle name="1_BC nam 2007 (UB)_BC cong trinh trong diem" xfId="627"/>
    <cellStyle name="1_BC nam 2007 (UB)_BC cong trinh trong diem 2" xfId="628"/>
    <cellStyle name="1_BC nam 2007 (UB)_BC cong trinh trong diem_BC von DTPT 6 thang 2012" xfId="629"/>
    <cellStyle name="1_BC nam 2007 (UB)_BC cong trinh trong diem_BC von DTPT 6 thang 2012 2" xfId="630"/>
    <cellStyle name="1_BC nam 2007 (UB)_BC cong trinh trong diem_Bieu du thao QD von ho tro co MT" xfId="631"/>
    <cellStyle name="1_BC nam 2007 (UB)_BC cong trinh trong diem_Bieu du thao QD von ho tro co MT 2" xfId="632"/>
    <cellStyle name="1_BC nam 2007 (UB)_BC cong trinh trong diem_Ke hoach 2012 (theo doi)" xfId="633"/>
    <cellStyle name="1_BC nam 2007 (UB)_BC cong trinh trong diem_Ke hoach 2012 (theo doi) 2" xfId="634"/>
    <cellStyle name="1_BC nam 2007 (UB)_BC cong trinh trong diem_Ke hoach 2012 theo doi (giai ngan 30.6.12)" xfId="635"/>
    <cellStyle name="1_BC nam 2007 (UB)_BC cong trinh trong diem_Ke hoach 2012 theo doi (giai ngan 30.6.12) 2" xfId="636"/>
    <cellStyle name="1_BC nam 2007 (UB)_BC von DTPT 6 thang 2012" xfId="637"/>
    <cellStyle name="1_BC nam 2007 (UB)_Bieu 01 UB(hung)" xfId="638"/>
    <cellStyle name="1_BC nam 2007 (UB)_Bieu 01 UB(hung) 2" xfId="639"/>
    <cellStyle name="1_BC nam 2007 (UB)_Bieu du thao QD von ho tro co MT" xfId="640"/>
    <cellStyle name="1_BC nam 2007 (UB)_Book1" xfId="641"/>
    <cellStyle name="1_BC nam 2007 (UB)_Book1_BC von DTPT 6 thang 2012" xfId="642"/>
    <cellStyle name="1_BC nam 2007 (UB)_Book1_Bieu du thao QD von ho tro co MT" xfId="643"/>
    <cellStyle name="1_BC nam 2007 (UB)_Book1_Hoan chinh KH 2012 (o nha)" xfId="644"/>
    <cellStyle name="1_BC nam 2007 (UB)_Book1_Hoan chinh KH 2012 (o nha)_Bao cao giai ngan quy I" xfId="645"/>
    <cellStyle name="1_BC nam 2007 (UB)_Book1_Hoan chinh KH 2012 (o nha)_BC von DTPT 6 thang 2012" xfId="646"/>
    <cellStyle name="1_BC nam 2007 (UB)_Book1_Hoan chinh KH 2012 (o nha)_Bieu du thao QD von ho tro co MT" xfId="647"/>
    <cellStyle name="1_BC nam 2007 (UB)_Book1_Hoan chinh KH 2012 (o nha)_Ke hoach 2012 theo doi (giai ngan 30.6.12)" xfId="648"/>
    <cellStyle name="1_BC nam 2007 (UB)_Book1_Hoan chinh KH 2012 Von ho tro co MT" xfId="649"/>
    <cellStyle name="1_BC nam 2007 (UB)_Book1_Hoan chinh KH 2012 Von ho tro co MT (chi tiet)" xfId="650"/>
    <cellStyle name="1_BC nam 2007 (UB)_Book1_Hoan chinh KH 2012 Von ho tro co MT_Bao cao giai ngan quy I" xfId="651"/>
    <cellStyle name="1_BC nam 2007 (UB)_Book1_Hoan chinh KH 2012 Von ho tro co MT_BC von DTPT 6 thang 2012" xfId="652"/>
    <cellStyle name="1_BC nam 2007 (UB)_Book1_Hoan chinh KH 2012 Von ho tro co MT_Bieu du thao QD von ho tro co MT" xfId="653"/>
    <cellStyle name="1_BC nam 2007 (UB)_Book1_Hoan chinh KH 2012 Von ho tro co MT_Ke hoach 2012 theo doi (giai ngan 30.6.12)" xfId="654"/>
    <cellStyle name="1_BC nam 2007 (UB)_Book1_Ke hoach 2012 (theo doi)" xfId="655"/>
    <cellStyle name="1_BC nam 2007 (UB)_Book1_Ke hoach 2012 theo doi (giai ngan 30.6.12)" xfId="656"/>
    <cellStyle name="1_BC nam 2007 (UB)_Chi tieu 5 nam" xfId="657"/>
    <cellStyle name="1_BC nam 2007 (UB)_Chi tieu 5 nam_BC cong trinh trong diem" xfId="658"/>
    <cellStyle name="1_BC nam 2007 (UB)_Chi tieu 5 nam_BC cong trinh trong diem_BC von DTPT 6 thang 2012" xfId="659"/>
    <cellStyle name="1_BC nam 2007 (UB)_Chi tieu 5 nam_BC cong trinh trong diem_Bieu du thao QD von ho tro co MT" xfId="660"/>
    <cellStyle name="1_BC nam 2007 (UB)_Chi tieu 5 nam_BC cong trinh trong diem_Ke hoach 2012 (theo doi)" xfId="661"/>
    <cellStyle name="1_BC nam 2007 (UB)_Chi tieu 5 nam_BC cong trinh trong diem_Ke hoach 2012 theo doi (giai ngan 30.6.12)" xfId="662"/>
    <cellStyle name="1_BC nam 2007 (UB)_Chi tieu 5 nam_BC von DTPT 6 thang 2012" xfId="663"/>
    <cellStyle name="1_BC nam 2007 (UB)_Chi tieu 5 nam_Bieu du thao QD von ho tro co MT" xfId="664"/>
    <cellStyle name="1_BC nam 2007 (UB)_Chi tieu 5 nam_Ke hoach 2012 (theo doi)" xfId="665"/>
    <cellStyle name="1_BC nam 2007 (UB)_Chi tieu 5 nam_Ke hoach 2012 theo doi (giai ngan 30.6.12)" xfId="666"/>
    <cellStyle name="1_BC nam 2007 (UB)_Chi tieu 5 nam_pvhung.skhdt 20117113152041 Danh muc cong trinh trong diem" xfId="667"/>
    <cellStyle name="1_BC nam 2007 (UB)_Chi tieu 5 nam_pvhung.skhdt 20117113152041 Danh muc cong trinh trong diem_BC von DTPT 6 thang 2012" xfId="668"/>
    <cellStyle name="1_BC nam 2007 (UB)_Chi tieu 5 nam_pvhung.skhdt 20117113152041 Danh muc cong trinh trong diem_Bieu du thao QD von ho tro co MT" xfId="669"/>
    <cellStyle name="1_BC nam 2007 (UB)_Chi tieu 5 nam_pvhung.skhdt 20117113152041 Danh muc cong trinh trong diem_Ke hoach 2012 (theo doi)" xfId="670"/>
    <cellStyle name="1_BC nam 2007 (UB)_Chi tieu 5 nam_pvhung.skhdt 20117113152041 Danh muc cong trinh trong diem_Ke hoach 2012 theo doi (giai ngan 30.6.12)" xfId="671"/>
    <cellStyle name="1_BC nam 2007 (UB)_Dang ky phan khai von ODA (gui Bo)" xfId="672"/>
    <cellStyle name="1_BC nam 2007 (UB)_Dang ky phan khai von ODA (gui Bo)_BC von DTPT 6 thang 2012" xfId="673"/>
    <cellStyle name="1_BC nam 2007 (UB)_Dang ky phan khai von ODA (gui Bo)_Bieu du thao QD von ho tro co MT" xfId="674"/>
    <cellStyle name="1_BC nam 2007 (UB)_Dang ky phan khai von ODA (gui Bo)_Ke hoach 2012 theo doi (giai ngan 30.6.12)" xfId="675"/>
    <cellStyle name="1_BC nam 2007 (UB)_DK bo tri lai (chinh thuc)" xfId="676"/>
    <cellStyle name="1_BC nam 2007 (UB)_DK bo tri lai (chinh thuc)_BC von DTPT 6 thang 2012" xfId="677"/>
    <cellStyle name="1_BC nam 2007 (UB)_DK bo tri lai (chinh thuc)_Bieu du thao QD von ho tro co MT" xfId="678"/>
    <cellStyle name="1_BC nam 2007 (UB)_DK bo tri lai (chinh thuc)_Hoan chinh KH 2012 (o nha)" xfId="679"/>
    <cellStyle name="1_BC nam 2007 (UB)_DK bo tri lai (chinh thuc)_Hoan chinh KH 2012 (o nha)_Bao cao giai ngan quy I" xfId="680"/>
    <cellStyle name="1_BC nam 2007 (UB)_DK bo tri lai (chinh thuc)_Hoan chinh KH 2012 (o nha)_BC von DTPT 6 thang 2012" xfId="681"/>
    <cellStyle name="1_BC nam 2007 (UB)_DK bo tri lai (chinh thuc)_Hoan chinh KH 2012 (o nha)_Bieu du thao QD von ho tro co MT" xfId="682"/>
    <cellStyle name="1_BC nam 2007 (UB)_DK bo tri lai (chinh thuc)_Hoan chinh KH 2012 (o nha)_Ke hoach 2012 theo doi (giai ngan 30.6.12)" xfId="683"/>
    <cellStyle name="1_BC nam 2007 (UB)_DK bo tri lai (chinh thuc)_Hoan chinh KH 2012 Von ho tro co MT" xfId="684"/>
    <cellStyle name="1_BC nam 2007 (UB)_DK bo tri lai (chinh thuc)_Hoan chinh KH 2012 Von ho tro co MT (chi tiet)" xfId="685"/>
    <cellStyle name="1_BC nam 2007 (UB)_DK bo tri lai (chinh thuc)_Hoan chinh KH 2012 Von ho tro co MT_Bao cao giai ngan quy I" xfId="686"/>
    <cellStyle name="1_BC nam 2007 (UB)_DK bo tri lai (chinh thuc)_Hoan chinh KH 2012 Von ho tro co MT_BC von DTPT 6 thang 2012" xfId="687"/>
    <cellStyle name="1_BC nam 2007 (UB)_DK bo tri lai (chinh thuc)_Hoan chinh KH 2012 Von ho tro co MT_Bieu du thao QD von ho tro co MT" xfId="688"/>
    <cellStyle name="1_BC nam 2007 (UB)_DK bo tri lai (chinh thuc)_Hoan chinh KH 2012 Von ho tro co MT_Ke hoach 2012 theo doi (giai ngan 30.6.12)" xfId="689"/>
    <cellStyle name="1_BC nam 2007 (UB)_DK bo tri lai (chinh thuc)_Ke hoach 2012 (theo doi)" xfId="690"/>
    <cellStyle name="1_BC nam 2007 (UB)_DK bo tri lai (chinh thuc)_Ke hoach 2012 theo doi (giai ngan 30.6.12)" xfId="691"/>
    <cellStyle name="1_BC nam 2007 (UB)_Ke hoach 2010 (theo doi)" xfId="692"/>
    <cellStyle name="1_BC nam 2007 (UB)_Ke hoach 2010 (theo doi)_BC von DTPT 6 thang 2012" xfId="693"/>
    <cellStyle name="1_BC nam 2007 (UB)_Ke hoach 2010 (theo doi)_Bieu du thao QD von ho tro co MT" xfId="694"/>
    <cellStyle name="1_BC nam 2007 (UB)_Ke hoach 2010 (theo doi)_Ke hoach 2012 (theo doi)" xfId="695"/>
    <cellStyle name="1_BC nam 2007 (UB)_Ke hoach 2010 (theo doi)_Ke hoach 2012 theo doi (giai ngan 30.6.12)" xfId="696"/>
    <cellStyle name="1_BC nam 2007 (UB)_Ke hoach 2012 (theo doi)" xfId="697"/>
    <cellStyle name="1_BC nam 2007 (UB)_Ke hoach 2012 theo doi (giai ngan 30.6.12)" xfId="698"/>
    <cellStyle name="1_BC nam 2007 (UB)_Ke hoach nam 2013 nguon MT(theo doi) den 31-5-13" xfId="699"/>
    <cellStyle name="1_BC nam 2007 (UB)_pvhung.skhdt 20117113152041 Danh muc cong trinh trong diem" xfId="700"/>
    <cellStyle name="1_BC nam 2007 (UB)_pvhung.skhdt 20117113152041 Danh muc cong trinh trong diem 2" xfId="701"/>
    <cellStyle name="1_BC nam 2007 (UB)_pvhung.skhdt 20117113152041 Danh muc cong trinh trong diem_BC von DTPT 6 thang 2012" xfId="702"/>
    <cellStyle name="1_BC nam 2007 (UB)_pvhung.skhdt 20117113152041 Danh muc cong trinh trong diem_BC von DTPT 6 thang 2012 2" xfId="703"/>
    <cellStyle name="1_BC nam 2007 (UB)_pvhung.skhdt 20117113152041 Danh muc cong trinh trong diem_Bieu du thao QD von ho tro co MT" xfId="704"/>
    <cellStyle name="1_BC nam 2007 (UB)_pvhung.skhdt 20117113152041 Danh muc cong trinh trong diem_Bieu du thao QD von ho tro co MT 2" xfId="705"/>
    <cellStyle name="1_BC nam 2007 (UB)_pvhung.skhdt 20117113152041 Danh muc cong trinh trong diem_Ke hoach 2012 (theo doi)" xfId="706"/>
    <cellStyle name="1_BC nam 2007 (UB)_pvhung.skhdt 20117113152041 Danh muc cong trinh trong diem_Ke hoach 2012 (theo doi) 2" xfId="707"/>
    <cellStyle name="1_BC nam 2007 (UB)_pvhung.skhdt 20117113152041 Danh muc cong trinh trong diem_Ke hoach 2012 theo doi (giai ngan 30.6.12)" xfId="708"/>
    <cellStyle name="1_BC nam 2007 (UB)_pvhung.skhdt 20117113152041 Danh muc cong trinh trong diem_Ke hoach 2012 theo doi (giai ngan 30.6.12) 2" xfId="709"/>
    <cellStyle name="1_BC nam 2007 (UB)_Tong hop so lieu" xfId="710"/>
    <cellStyle name="1_BC nam 2007 (UB)_Tong hop so lieu_BC cong trinh trong diem" xfId="711"/>
    <cellStyle name="1_BC nam 2007 (UB)_Tong hop so lieu_BC cong trinh trong diem_BC von DTPT 6 thang 2012" xfId="712"/>
    <cellStyle name="1_BC nam 2007 (UB)_Tong hop so lieu_BC cong trinh trong diem_Bieu du thao QD von ho tro co MT" xfId="713"/>
    <cellStyle name="1_BC nam 2007 (UB)_Tong hop so lieu_BC cong trinh trong diem_Ke hoach 2012 (theo doi)" xfId="714"/>
    <cellStyle name="1_BC nam 2007 (UB)_Tong hop so lieu_BC cong trinh trong diem_Ke hoach 2012 theo doi (giai ngan 30.6.12)" xfId="715"/>
    <cellStyle name="1_BC nam 2007 (UB)_Tong hop so lieu_BC von DTPT 6 thang 2012" xfId="716"/>
    <cellStyle name="1_BC nam 2007 (UB)_Tong hop so lieu_Bieu du thao QD von ho tro co MT" xfId="717"/>
    <cellStyle name="1_BC nam 2007 (UB)_Tong hop so lieu_Ke hoach 2012 (theo doi)" xfId="718"/>
    <cellStyle name="1_BC nam 2007 (UB)_Tong hop so lieu_Ke hoach 2012 theo doi (giai ngan 30.6.12)" xfId="719"/>
    <cellStyle name="1_BC nam 2007 (UB)_Tong hop so lieu_pvhung.skhdt 20117113152041 Danh muc cong trinh trong diem" xfId="720"/>
    <cellStyle name="1_BC nam 2007 (UB)_Tong hop so lieu_pvhung.skhdt 20117113152041 Danh muc cong trinh trong diem_BC von DTPT 6 thang 2012" xfId="721"/>
    <cellStyle name="1_BC nam 2007 (UB)_Tong hop so lieu_pvhung.skhdt 20117113152041 Danh muc cong trinh trong diem_Bieu du thao QD von ho tro co MT" xfId="722"/>
    <cellStyle name="1_BC nam 2007 (UB)_Tong hop so lieu_pvhung.skhdt 20117113152041 Danh muc cong trinh trong diem_Ke hoach 2012 (theo doi)" xfId="723"/>
    <cellStyle name="1_BC nam 2007 (UB)_Tong hop so lieu_pvhung.skhdt 20117113152041 Danh muc cong trinh trong diem_Ke hoach 2012 theo doi (giai ngan 30.6.12)" xfId="724"/>
    <cellStyle name="1_BC nam 2007 (UB)_Tong hop theo doi von TPCP (BC)" xfId="725"/>
    <cellStyle name="1_BC nam 2007 (UB)_Tong hop theo doi von TPCP (BC)_BC von DTPT 6 thang 2012" xfId="726"/>
    <cellStyle name="1_BC nam 2007 (UB)_Tong hop theo doi von TPCP (BC)_Bieu du thao QD von ho tro co MT" xfId="727"/>
    <cellStyle name="1_BC nam 2007 (UB)_Tong hop theo doi von TPCP (BC)_Ke hoach 2012 (theo doi)" xfId="728"/>
    <cellStyle name="1_BC nam 2007 (UB)_Tong hop theo doi von TPCP (BC)_Ke hoach 2012 theo doi (giai ngan 30.6.12)" xfId="729"/>
    <cellStyle name="1_BC nam 2007 (UB)_Worksheet in D: My Documents Ke Hoach KH cac nam Nam 2014 Bao cao ve Ke hoach nam 2014 ( Hoan chinh sau TL voi Bo KH)" xfId="730"/>
    <cellStyle name="1_BC TAI CHINH" xfId="731"/>
    <cellStyle name="1_BC TAI CHINH 2" xfId="732"/>
    <cellStyle name="1_BC von DTPT 6 thang 2012" xfId="733"/>
    <cellStyle name="1_Bieu 01 UB(hung)" xfId="734"/>
    <cellStyle name="1_Bieu 01 UB(hung) 2" xfId="735"/>
    <cellStyle name="1_Bieu du thao QD von ho tro co MT" xfId="736"/>
    <cellStyle name="1_Bieu1" xfId="737"/>
    <cellStyle name="1_Book1" xfId="738"/>
    <cellStyle name="1_Book1_1" xfId="739"/>
    <cellStyle name="1_Book1_1 Bieu 6 thang nam 2011" xfId="740"/>
    <cellStyle name="1_Book1_1 Bieu 6 thang nam 2011 2" xfId="741"/>
    <cellStyle name="1_Book1_1 Bieu 6 thang nam 2011_BC von DTPT 6 thang 2012" xfId="742"/>
    <cellStyle name="1_Book1_1 Bieu 6 thang nam 2011_BC von DTPT 6 thang 2012 2" xfId="743"/>
    <cellStyle name="1_Book1_1 Bieu 6 thang nam 2011_Bieu du thao QD von ho tro co MT" xfId="744"/>
    <cellStyle name="1_Book1_1 Bieu 6 thang nam 2011_Bieu du thao QD von ho tro co MT 2" xfId="745"/>
    <cellStyle name="1_Book1_1 Bieu 6 thang nam 2011_Ke hoach 2012 (theo doi)" xfId="746"/>
    <cellStyle name="1_Book1_1 Bieu 6 thang nam 2011_Ke hoach 2012 (theo doi) 2" xfId="747"/>
    <cellStyle name="1_Book1_1 Bieu 6 thang nam 2011_Ke hoach 2012 theo doi (giai ngan 30.6.12)" xfId="748"/>
    <cellStyle name="1_Book1_1 Bieu 6 thang nam 2011_Ke hoach 2012 theo doi (giai ngan 30.6.12) 2" xfId="749"/>
    <cellStyle name="1_Book1_1_Bao cao tinh hinh thuc hien KH 2009 den 31-01-10" xfId="750"/>
    <cellStyle name="1_Book1_1_Bao cao tinh hinh thuc hien KH 2009 den 31-01-10 2" xfId="751"/>
    <cellStyle name="1_Book1_1_Bao cao tinh hinh thuc hien KH 2009 den 31-01-10_BC von DTPT 6 thang 2012" xfId="752"/>
    <cellStyle name="1_Book1_1_Bao cao tinh hinh thuc hien KH 2009 den 31-01-10_BC von DTPT 6 thang 2012 2" xfId="753"/>
    <cellStyle name="1_Book1_1_Bao cao tinh hinh thuc hien KH 2009 den 31-01-10_Bieu du thao QD von ho tro co MT" xfId="754"/>
    <cellStyle name="1_Book1_1_Bao cao tinh hinh thuc hien KH 2009 den 31-01-10_Bieu du thao QD von ho tro co MT 2" xfId="755"/>
    <cellStyle name="1_Book1_1_Bao cao tinh hinh thuc hien KH 2009 den 31-01-10_Ke hoach 2012 (theo doi)" xfId="756"/>
    <cellStyle name="1_Book1_1_Bao cao tinh hinh thuc hien KH 2009 den 31-01-10_Ke hoach 2012 (theo doi) 2" xfId="757"/>
    <cellStyle name="1_Book1_1_Bao cao tinh hinh thuc hien KH 2009 den 31-01-10_Ke hoach 2012 theo doi (giai ngan 30.6.12)" xfId="758"/>
    <cellStyle name="1_Book1_1_Bao cao tinh hinh thuc hien KH 2009 den 31-01-10_Ke hoach 2012 theo doi (giai ngan 30.6.12) 2" xfId="759"/>
    <cellStyle name="1_Book1_1_BC von DTPT 6 thang 2012" xfId="760"/>
    <cellStyle name="1_Book1_1_Bieu du thao QD von ho tro co MT" xfId="761"/>
    <cellStyle name="1_Book1_1_Book1" xfId="762"/>
    <cellStyle name="1_Book1_1_Book1_BC von DTPT 6 thang 2012" xfId="763"/>
    <cellStyle name="1_Book1_1_Book1_Bieu du thao QD von ho tro co MT" xfId="764"/>
    <cellStyle name="1_Book1_1_Book1_Hoan chinh KH 2012 (o nha)" xfId="765"/>
    <cellStyle name="1_Book1_1_Book1_Hoan chinh KH 2012 (o nha)_Bao cao giai ngan quy I" xfId="766"/>
    <cellStyle name="1_Book1_1_Book1_Hoan chinh KH 2012 (o nha)_BC von DTPT 6 thang 2012" xfId="767"/>
    <cellStyle name="1_Book1_1_Book1_Hoan chinh KH 2012 (o nha)_Bieu du thao QD von ho tro co MT" xfId="768"/>
    <cellStyle name="1_Book1_1_Book1_Hoan chinh KH 2012 (o nha)_Ke hoach 2012 theo doi (giai ngan 30.6.12)" xfId="769"/>
    <cellStyle name="1_Book1_1_Book1_Hoan chinh KH 2012 Von ho tro co MT" xfId="770"/>
    <cellStyle name="1_Book1_1_Book1_Hoan chinh KH 2012 Von ho tro co MT (chi tiet)" xfId="771"/>
    <cellStyle name="1_Book1_1_Book1_Hoan chinh KH 2012 Von ho tro co MT_Bao cao giai ngan quy I" xfId="772"/>
    <cellStyle name="1_Book1_1_Book1_Hoan chinh KH 2012 Von ho tro co MT_BC von DTPT 6 thang 2012" xfId="773"/>
    <cellStyle name="1_Book1_1_Book1_Hoan chinh KH 2012 Von ho tro co MT_Bieu du thao QD von ho tro co MT" xfId="774"/>
    <cellStyle name="1_Book1_1_Book1_Hoan chinh KH 2012 Von ho tro co MT_Ke hoach 2012 theo doi (giai ngan 30.6.12)" xfId="775"/>
    <cellStyle name="1_Book1_1_Book1_Ke hoach 2012 (theo doi)" xfId="776"/>
    <cellStyle name="1_Book1_1_Book1_Ke hoach 2012 theo doi (giai ngan 30.6.12)" xfId="777"/>
    <cellStyle name="1_Book1_1_Dang ky phan khai von ODA (gui Bo)" xfId="778"/>
    <cellStyle name="1_Book1_1_Dang ky phan khai von ODA (gui Bo)_BC von DTPT 6 thang 2012" xfId="779"/>
    <cellStyle name="1_Book1_1_Dang ky phan khai von ODA (gui Bo)_Bieu du thao QD von ho tro co MT" xfId="780"/>
    <cellStyle name="1_Book1_1_Dang ky phan khai von ODA (gui Bo)_Ke hoach 2012 theo doi (giai ngan 30.6.12)" xfId="781"/>
    <cellStyle name="1_Book1_1_Ke hoach 2012 (theo doi)" xfId="782"/>
    <cellStyle name="1_Book1_1_Ke hoach 2012 theo doi (giai ngan 30.6.12)" xfId="783"/>
    <cellStyle name="1_Book1_1_Tong hop theo doi von TPCP (BC)" xfId="784"/>
    <cellStyle name="1_Book1_1_Tong hop theo doi von TPCP (BC)_BC von DTPT 6 thang 2012" xfId="785"/>
    <cellStyle name="1_Book1_1_Tong hop theo doi von TPCP (BC)_Bieu du thao QD von ho tro co MT" xfId="786"/>
    <cellStyle name="1_Book1_1_Tong hop theo doi von TPCP (BC)_Ke hoach 2012 (theo doi)" xfId="787"/>
    <cellStyle name="1_Book1_1_Tong hop theo doi von TPCP (BC)_Ke hoach 2012 theo doi (giai ngan 30.6.12)" xfId="788"/>
    <cellStyle name="1_Book1_2" xfId="789"/>
    <cellStyle name="1_Book1_2_BC von DTPT 6 thang 2012" xfId="790"/>
    <cellStyle name="1_Book1_2_Bieu du thao QD von ho tro co MT" xfId="791"/>
    <cellStyle name="1_Book1_2_Hoan chinh KH 2012 (o nha)" xfId="792"/>
    <cellStyle name="1_Book1_2_Hoan chinh KH 2012 (o nha)_Bao cao giai ngan quy I" xfId="793"/>
    <cellStyle name="1_Book1_2_Hoan chinh KH 2012 (o nha)_BC von DTPT 6 thang 2012" xfId="794"/>
    <cellStyle name="1_Book1_2_Hoan chinh KH 2012 (o nha)_Bieu du thao QD von ho tro co MT" xfId="795"/>
    <cellStyle name="1_Book1_2_Hoan chinh KH 2012 (o nha)_Ke hoach 2012 theo doi (giai ngan 30.6.12)" xfId="796"/>
    <cellStyle name="1_Book1_2_Hoan chinh KH 2012 Von ho tro co MT" xfId="797"/>
    <cellStyle name="1_Book1_2_Hoan chinh KH 2012 Von ho tro co MT (chi tiet)" xfId="798"/>
    <cellStyle name="1_Book1_2_Hoan chinh KH 2012 Von ho tro co MT_Bao cao giai ngan quy I" xfId="799"/>
    <cellStyle name="1_Book1_2_Hoan chinh KH 2012 Von ho tro co MT_BC von DTPT 6 thang 2012" xfId="800"/>
    <cellStyle name="1_Book1_2_Hoan chinh KH 2012 Von ho tro co MT_Bieu du thao QD von ho tro co MT" xfId="801"/>
    <cellStyle name="1_Book1_2_Hoan chinh KH 2012 Von ho tro co MT_Ke hoach 2012 theo doi (giai ngan 30.6.12)" xfId="802"/>
    <cellStyle name="1_Book1_2_Ke hoach 2012 (theo doi)" xfId="803"/>
    <cellStyle name="1_Book1_2_Ke hoach 2012 theo doi (giai ngan 30.6.12)" xfId="804"/>
    <cellStyle name="1_Book1_Bao cao doan cong tac cua Bo thang 4-2010" xfId="805"/>
    <cellStyle name="1_Book1_Bao cao doan cong tac cua Bo thang 4-2010_BC von DTPT 6 thang 2012" xfId="806"/>
    <cellStyle name="1_Book1_Bao cao doan cong tac cua Bo thang 4-2010_Bieu du thao QD von ho tro co MT" xfId="807"/>
    <cellStyle name="1_Book1_Bao cao doan cong tac cua Bo thang 4-2010_Dang ky phan khai von ODA (gui Bo)" xfId="808"/>
    <cellStyle name="1_Book1_Bao cao doan cong tac cua Bo thang 4-2010_Dang ky phan khai von ODA (gui Bo)_BC von DTPT 6 thang 2012" xfId="809"/>
    <cellStyle name="1_Book1_Bao cao doan cong tac cua Bo thang 4-2010_Dang ky phan khai von ODA (gui Bo)_Bieu du thao QD von ho tro co MT" xfId="810"/>
    <cellStyle name="1_Book1_Bao cao doan cong tac cua Bo thang 4-2010_Dang ky phan khai von ODA (gui Bo)_Ke hoach 2012 theo doi (giai ngan 30.6.12)" xfId="811"/>
    <cellStyle name="1_Book1_Bao cao doan cong tac cua Bo thang 4-2010_Ke hoach 2012 (theo doi)" xfId="812"/>
    <cellStyle name="1_Book1_Bao cao doan cong tac cua Bo thang 4-2010_Ke hoach 2012 theo doi (giai ngan 30.6.12)" xfId="813"/>
    <cellStyle name="1_Book1_Bao cao tinh hinh thuc hien KH 2009 den 31-01-10" xfId="814"/>
    <cellStyle name="1_Book1_Bao cao tinh hinh thuc hien KH 2009 den 31-01-10 2" xfId="815"/>
    <cellStyle name="1_Book1_Bao cao tinh hinh thuc hien KH 2009 den 31-01-10_BC von DTPT 6 thang 2012" xfId="816"/>
    <cellStyle name="1_Book1_Bao cao tinh hinh thuc hien KH 2009 den 31-01-10_BC von DTPT 6 thang 2012 2" xfId="817"/>
    <cellStyle name="1_Book1_Bao cao tinh hinh thuc hien KH 2009 den 31-01-10_Bieu du thao QD von ho tro co MT" xfId="818"/>
    <cellStyle name="1_Book1_Bao cao tinh hinh thuc hien KH 2009 den 31-01-10_Bieu du thao QD von ho tro co MT 2" xfId="819"/>
    <cellStyle name="1_Book1_Bao cao tinh hinh thuc hien KH 2009 den 31-01-10_Ke hoach 2012 (theo doi)" xfId="820"/>
    <cellStyle name="1_Book1_Bao cao tinh hinh thuc hien KH 2009 den 31-01-10_Ke hoach 2012 (theo doi) 2" xfId="821"/>
    <cellStyle name="1_Book1_Bao cao tinh hinh thuc hien KH 2009 den 31-01-10_Ke hoach 2012 theo doi (giai ngan 30.6.12)" xfId="822"/>
    <cellStyle name="1_Book1_Bao cao tinh hinh thuc hien KH 2009 den 31-01-10_Ke hoach 2012 theo doi (giai ngan 30.6.12) 2" xfId="823"/>
    <cellStyle name="1_Book1_BC cong trinh trong diem" xfId="824"/>
    <cellStyle name="1_Book1_BC cong trinh trong diem 2" xfId="825"/>
    <cellStyle name="1_Book1_BC cong trinh trong diem_BC von DTPT 6 thang 2012" xfId="826"/>
    <cellStyle name="1_Book1_BC cong trinh trong diem_BC von DTPT 6 thang 2012 2" xfId="827"/>
    <cellStyle name="1_Book1_BC cong trinh trong diem_Bieu du thao QD von ho tro co MT" xfId="828"/>
    <cellStyle name="1_Book1_BC cong trinh trong diem_Bieu du thao QD von ho tro co MT 2" xfId="829"/>
    <cellStyle name="1_Book1_BC cong trinh trong diem_Ke hoach 2012 (theo doi)" xfId="830"/>
    <cellStyle name="1_Book1_BC cong trinh trong diem_Ke hoach 2012 (theo doi) 2" xfId="831"/>
    <cellStyle name="1_Book1_BC cong trinh trong diem_Ke hoach 2012 theo doi (giai ngan 30.6.12)" xfId="832"/>
    <cellStyle name="1_Book1_BC cong trinh trong diem_Ke hoach 2012 theo doi (giai ngan 30.6.12) 2" xfId="833"/>
    <cellStyle name="1_Book1_BC von DTPT 6 thang 2012" xfId="834"/>
    <cellStyle name="1_Book1_Bieu 01 UB(hung)" xfId="835"/>
    <cellStyle name="1_Book1_Bieu 01 UB(hung) 2" xfId="836"/>
    <cellStyle name="1_Book1_Bieu du thao QD von ho tro co MT" xfId="837"/>
    <cellStyle name="1_Book1_BL vu" xfId="838"/>
    <cellStyle name="1_Book1_BL vu_Bao cao tinh hinh thuc hien KH 2009 den 31-01-10" xfId="839"/>
    <cellStyle name="1_Book1_BL vu_Bao cao tinh hinh thuc hien KH 2009 den 31-01-10 2" xfId="840"/>
    <cellStyle name="1_Book1_Book1" xfId="841"/>
    <cellStyle name="1_Book1_Book1_1" xfId="842"/>
    <cellStyle name="1_Book1_Book1_1_BC von DTPT 6 thang 2012" xfId="843"/>
    <cellStyle name="1_Book1_Book1_1_Bieu du thao QD von ho tro co MT" xfId="844"/>
    <cellStyle name="1_Book1_Book1_1_Hoan chinh KH 2012 (o nha)" xfId="845"/>
    <cellStyle name="1_Book1_Book1_1_Hoan chinh KH 2012 (o nha)_Bao cao giai ngan quy I" xfId="846"/>
    <cellStyle name="1_Book1_Book1_1_Hoan chinh KH 2012 (o nha)_BC von DTPT 6 thang 2012" xfId="847"/>
    <cellStyle name="1_Book1_Book1_1_Hoan chinh KH 2012 (o nha)_Bieu du thao QD von ho tro co MT" xfId="848"/>
    <cellStyle name="1_Book1_Book1_1_Hoan chinh KH 2012 (o nha)_Ke hoach 2012 theo doi (giai ngan 30.6.12)" xfId="849"/>
    <cellStyle name="1_Book1_Book1_1_Hoan chinh KH 2012 Von ho tro co MT" xfId="850"/>
    <cellStyle name="1_Book1_Book1_1_Hoan chinh KH 2012 Von ho tro co MT (chi tiet)" xfId="851"/>
    <cellStyle name="1_Book1_Book1_1_Hoan chinh KH 2012 Von ho tro co MT_Bao cao giai ngan quy I" xfId="852"/>
    <cellStyle name="1_Book1_Book1_1_Hoan chinh KH 2012 Von ho tro co MT_BC von DTPT 6 thang 2012" xfId="853"/>
    <cellStyle name="1_Book1_Book1_1_Hoan chinh KH 2012 Von ho tro co MT_Bieu du thao QD von ho tro co MT" xfId="854"/>
    <cellStyle name="1_Book1_Book1_1_Hoan chinh KH 2012 Von ho tro co MT_Ke hoach 2012 theo doi (giai ngan 30.6.12)" xfId="855"/>
    <cellStyle name="1_Book1_Book1_1_Ke hoach 2012 (theo doi)" xfId="856"/>
    <cellStyle name="1_Book1_Book1_1_Ke hoach 2012 theo doi (giai ngan 30.6.12)" xfId="857"/>
    <cellStyle name="1_Book1_Book1_Bao cao tinh hinh thuc hien KH 2009 den 31-01-10" xfId="858"/>
    <cellStyle name="1_Book1_Book1_Bao cao tinh hinh thuc hien KH 2009 den 31-01-10 2" xfId="859"/>
    <cellStyle name="1_Book1_Book1_Bao cao tinh hinh thuc hien KH 2009 den 31-01-10_BC von DTPT 6 thang 2012" xfId="860"/>
    <cellStyle name="1_Book1_Book1_Bao cao tinh hinh thuc hien KH 2009 den 31-01-10_BC von DTPT 6 thang 2012 2" xfId="861"/>
    <cellStyle name="1_Book1_Book1_Bao cao tinh hinh thuc hien KH 2009 den 31-01-10_Bieu du thao QD von ho tro co MT" xfId="862"/>
    <cellStyle name="1_Book1_Book1_Bao cao tinh hinh thuc hien KH 2009 den 31-01-10_Bieu du thao QD von ho tro co MT 2" xfId="863"/>
    <cellStyle name="1_Book1_Book1_Bao cao tinh hinh thuc hien KH 2009 den 31-01-10_Ke hoach 2012 (theo doi)" xfId="864"/>
    <cellStyle name="1_Book1_Book1_Bao cao tinh hinh thuc hien KH 2009 den 31-01-10_Ke hoach 2012 (theo doi) 2" xfId="865"/>
    <cellStyle name="1_Book1_Book1_Bao cao tinh hinh thuc hien KH 2009 den 31-01-10_Ke hoach 2012 theo doi (giai ngan 30.6.12)" xfId="866"/>
    <cellStyle name="1_Book1_Book1_Bao cao tinh hinh thuc hien KH 2009 den 31-01-10_Ke hoach 2012 theo doi (giai ngan 30.6.12) 2" xfId="867"/>
    <cellStyle name="1_Book1_Book1_BC von DTPT 6 thang 2012" xfId="868"/>
    <cellStyle name="1_Book1_Book1_Bieu du thao QD von ho tro co MT" xfId="869"/>
    <cellStyle name="1_Book1_Book1_Book1" xfId="870"/>
    <cellStyle name="1_Book1_Book1_Book1_BC von DTPT 6 thang 2012" xfId="871"/>
    <cellStyle name="1_Book1_Book1_Book1_Bieu du thao QD von ho tro co MT" xfId="872"/>
    <cellStyle name="1_Book1_Book1_Book1_Hoan chinh KH 2012 (o nha)" xfId="873"/>
    <cellStyle name="1_Book1_Book1_Book1_Hoan chinh KH 2012 (o nha)_Bao cao giai ngan quy I" xfId="874"/>
    <cellStyle name="1_Book1_Book1_Book1_Hoan chinh KH 2012 (o nha)_BC von DTPT 6 thang 2012" xfId="875"/>
    <cellStyle name="1_Book1_Book1_Book1_Hoan chinh KH 2012 (o nha)_Bieu du thao QD von ho tro co MT" xfId="876"/>
    <cellStyle name="1_Book1_Book1_Book1_Hoan chinh KH 2012 (o nha)_Ke hoach 2012 theo doi (giai ngan 30.6.12)" xfId="877"/>
    <cellStyle name="1_Book1_Book1_Book1_Hoan chinh KH 2012 Von ho tro co MT" xfId="878"/>
    <cellStyle name="1_Book1_Book1_Book1_Hoan chinh KH 2012 Von ho tro co MT (chi tiet)" xfId="879"/>
    <cellStyle name="1_Book1_Book1_Book1_Hoan chinh KH 2012 Von ho tro co MT_Bao cao giai ngan quy I" xfId="880"/>
    <cellStyle name="1_Book1_Book1_Book1_Hoan chinh KH 2012 Von ho tro co MT_BC von DTPT 6 thang 2012" xfId="881"/>
    <cellStyle name="1_Book1_Book1_Book1_Hoan chinh KH 2012 Von ho tro co MT_Bieu du thao QD von ho tro co MT" xfId="882"/>
    <cellStyle name="1_Book1_Book1_Book1_Hoan chinh KH 2012 Von ho tro co MT_Ke hoach 2012 theo doi (giai ngan 30.6.12)" xfId="883"/>
    <cellStyle name="1_Book1_Book1_Book1_Ke hoach 2012 (theo doi)" xfId="884"/>
    <cellStyle name="1_Book1_Book1_Book1_Ke hoach 2012 theo doi (giai ngan 30.6.12)" xfId="885"/>
    <cellStyle name="1_Book1_Book1_Dang ky phan khai von ODA (gui Bo)" xfId="886"/>
    <cellStyle name="1_Book1_Book1_Dang ky phan khai von ODA (gui Bo)_BC von DTPT 6 thang 2012" xfId="887"/>
    <cellStyle name="1_Book1_Book1_Dang ky phan khai von ODA (gui Bo)_Bieu du thao QD von ho tro co MT" xfId="888"/>
    <cellStyle name="1_Book1_Book1_Dang ky phan khai von ODA (gui Bo)_Ke hoach 2012 theo doi (giai ngan 30.6.12)" xfId="889"/>
    <cellStyle name="1_Book1_Book1_Ke hoach 2012 (theo doi)" xfId="890"/>
    <cellStyle name="1_Book1_Book1_Ke hoach 2012 theo doi (giai ngan 30.6.12)" xfId="891"/>
    <cellStyle name="1_Book1_Book1_Tong hop theo doi von TPCP (BC)" xfId="892"/>
    <cellStyle name="1_Book1_Book1_Tong hop theo doi von TPCP (BC)_BC von DTPT 6 thang 2012" xfId="893"/>
    <cellStyle name="1_Book1_Book1_Tong hop theo doi von TPCP (BC)_Bieu du thao QD von ho tro co MT" xfId="894"/>
    <cellStyle name="1_Book1_Book1_Tong hop theo doi von TPCP (BC)_Ke hoach 2012 (theo doi)" xfId="895"/>
    <cellStyle name="1_Book1_Book1_Tong hop theo doi von TPCP (BC)_Ke hoach 2012 theo doi (giai ngan 30.6.12)" xfId="896"/>
    <cellStyle name="1_Book1_Chi tieu 5 nam" xfId="897"/>
    <cellStyle name="1_Book1_Chi tieu 5 nam_BC cong trinh trong diem" xfId="898"/>
    <cellStyle name="1_Book1_Chi tieu 5 nam_BC cong trinh trong diem_BC von DTPT 6 thang 2012" xfId="899"/>
    <cellStyle name="1_Book1_Chi tieu 5 nam_BC cong trinh trong diem_Bieu du thao QD von ho tro co MT" xfId="900"/>
    <cellStyle name="1_Book1_Chi tieu 5 nam_BC cong trinh trong diem_Ke hoach 2012 (theo doi)" xfId="901"/>
    <cellStyle name="1_Book1_Chi tieu 5 nam_BC cong trinh trong diem_Ke hoach 2012 theo doi (giai ngan 30.6.12)" xfId="902"/>
    <cellStyle name="1_Book1_Chi tieu 5 nam_BC von DTPT 6 thang 2012" xfId="903"/>
    <cellStyle name="1_Book1_Chi tieu 5 nam_Bieu du thao QD von ho tro co MT" xfId="904"/>
    <cellStyle name="1_Book1_Chi tieu 5 nam_Ke hoach 2012 (theo doi)" xfId="905"/>
    <cellStyle name="1_Book1_Chi tieu 5 nam_Ke hoach 2012 theo doi (giai ngan 30.6.12)" xfId="906"/>
    <cellStyle name="1_Book1_Chi tieu 5 nam_pvhung.skhdt 20117113152041 Danh muc cong trinh trong diem" xfId="907"/>
    <cellStyle name="1_Book1_Chi tieu 5 nam_pvhung.skhdt 20117113152041 Danh muc cong trinh trong diem_BC von DTPT 6 thang 2012" xfId="908"/>
    <cellStyle name="1_Book1_Chi tieu 5 nam_pvhung.skhdt 20117113152041 Danh muc cong trinh trong diem_Bieu du thao QD von ho tro co MT" xfId="909"/>
    <cellStyle name="1_Book1_Chi tieu 5 nam_pvhung.skhdt 20117113152041 Danh muc cong trinh trong diem_Ke hoach 2012 (theo doi)" xfId="910"/>
    <cellStyle name="1_Book1_Chi tieu 5 nam_pvhung.skhdt 20117113152041 Danh muc cong trinh trong diem_Ke hoach 2012 theo doi (giai ngan 30.6.12)" xfId="911"/>
    <cellStyle name="1_Book1_Dang ky phan khai von ODA (gui Bo)" xfId="912"/>
    <cellStyle name="1_Book1_Dang ky phan khai von ODA (gui Bo)_BC von DTPT 6 thang 2012" xfId="913"/>
    <cellStyle name="1_Book1_Dang ky phan khai von ODA (gui Bo)_Bieu du thao QD von ho tro co MT" xfId="914"/>
    <cellStyle name="1_Book1_Dang ky phan khai von ODA (gui Bo)_Ke hoach 2012 theo doi (giai ngan 30.6.12)" xfId="915"/>
    <cellStyle name="1_Book1_DK bo tri lai (chinh thuc)" xfId="916"/>
    <cellStyle name="1_Book1_DK bo tri lai (chinh thuc)_BC von DTPT 6 thang 2012" xfId="917"/>
    <cellStyle name="1_Book1_DK bo tri lai (chinh thuc)_Bieu du thao QD von ho tro co MT" xfId="918"/>
    <cellStyle name="1_Book1_DK bo tri lai (chinh thuc)_Hoan chinh KH 2012 (o nha)" xfId="919"/>
    <cellStyle name="1_Book1_DK bo tri lai (chinh thuc)_Hoan chinh KH 2012 (o nha)_Bao cao giai ngan quy I" xfId="920"/>
    <cellStyle name="1_Book1_DK bo tri lai (chinh thuc)_Hoan chinh KH 2012 (o nha)_BC von DTPT 6 thang 2012" xfId="921"/>
    <cellStyle name="1_Book1_DK bo tri lai (chinh thuc)_Hoan chinh KH 2012 (o nha)_Bieu du thao QD von ho tro co MT" xfId="922"/>
    <cellStyle name="1_Book1_DK bo tri lai (chinh thuc)_Hoan chinh KH 2012 (o nha)_Ke hoach 2012 theo doi (giai ngan 30.6.12)" xfId="923"/>
    <cellStyle name="1_Book1_DK bo tri lai (chinh thuc)_Hoan chinh KH 2012 Von ho tro co MT" xfId="924"/>
    <cellStyle name="1_Book1_DK bo tri lai (chinh thuc)_Hoan chinh KH 2012 Von ho tro co MT (chi tiet)" xfId="925"/>
    <cellStyle name="1_Book1_DK bo tri lai (chinh thuc)_Hoan chinh KH 2012 Von ho tro co MT_Bao cao giai ngan quy I" xfId="926"/>
    <cellStyle name="1_Book1_DK bo tri lai (chinh thuc)_Hoan chinh KH 2012 Von ho tro co MT_BC von DTPT 6 thang 2012" xfId="927"/>
    <cellStyle name="1_Book1_DK bo tri lai (chinh thuc)_Hoan chinh KH 2012 Von ho tro co MT_Bieu du thao QD von ho tro co MT" xfId="928"/>
    <cellStyle name="1_Book1_DK bo tri lai (chinh thuc)_Hoan chinh KH 2012 Von ho tro co MT_Ke hoach 2012 theo doi (giai ngan 30.6.12)" xfId="929"/>
    <cellStyle name="1_Book1_DK bo tri lai (chinh thuc)_Ke hoach 2012 (theo doi)" xfId="930"/>
    <cellStyle name="1_Book1_DK bo tri lai (chinh thuc)_Ke hoach 2012 theo doi (giai ngan 30.6.12)" xfId="931"/>
    <cellStyle name="1_Book1_Ke hoach 2010 (theo doi)" xfId="932"/>
    <cellStyle name="1_Book1_Ke hoach 2010 (theo doi)_BC von DTPT 6 thang 2012" xfId="933"/>
    <cellStyle name="1_Book1_Ke hoach 2010 (theo doi)_Bieu du thao QD von ho tro co MT" xfId="934"/>
    <cellStyle name="1_Book1_Ke hoach 2010 (theo doi)_Ke hoach 2012 (theo doi)" xfId="935"/>
    <cellStyle name="1_Book1_Ke hoach 2010 (theo doi)_Ke hoach 2012 theo doi (giai ngan 30.6.12)" xfId="936"/>
    <cellStyle name="1_Book1_Ke hoach 2012 (theo doi)" xfId="937"/>
    <cellStyle name="1_Book1_Ke hoach 2012 theo doi (giai ngan 30.6.12)" xfId="938"/>
    <cellStyle name="1_Book1_Ke hoach nam 2013 nguon MT(theo doi) den 31-5-13" xfId="939"/>
    <cellStyle name="1_Book1_pvhung.skhdt 20117113152041 Danh muc cong trinh trong diem" xfId="940"/>
    <cellStyle name="1_Book1_pvhung.skhdt 20117113152041 Danh muc cong trinh trong diem 2" xfId="941"/>
    <cellStyle name="1_Book1_pvhung.skhdt 20117113152041 Danh muc cong trinh trong diem_BC von DTPT 6 thang 2012" xfId="942"/>
    <cellStyle name="1_Book1_pvhung.skhdt 20117113152041 Danh muc cong trinh trong diem_BC von DTPT 6 thang 2012 2" xfId="943"/>
    <cellStyle name="1_Book1_pvhung.skhdt 20117113152041 Danh muc cong trinh trong diem_Bieu du thao QD von ho tro co MT" xfId="944"/>
    <cellStyle name="1_Book1_pvhung.skhdt 20117113152041 Danh muc cong trinh trong diem_Bieu du thao QD von ho tro co MT 2" xfId="945"/>
    <cellStyle name="1_Book1_pvhung.skhdt 20117113152041 Danh muc cong trinh trong diem_Ke hoach 2012 (theo doi)" xfId="946"/>
    <cellStyle name="1_Book1_pvhung.skhdt 20117113152041 Danh muc cong trinh trong diem_Ke hoach 2012 (theo doi) 2" xfId="947"/>
    <cellStyle name="1_Book1_pvhung.skhdt 20117113152041 Danh muc cong trinh trong diem_Ke hoach 2012 theo doi (giai ngan 30.6.12)" xfId="948"/>
    <cellStyle name="1_Book1_pvhung.skhdt 20117113152041 Danh muc cong trinh trong diem_Ke hoach 2012 theo doi (giai ngan 30.6.12) 2" xfId="949"/>
    <cellStyle name="1_Book1_Tong hop so lieu" xfId="950"/>
    <cellStyle name="1_Book1_Tong hop so lieu_BC cong trinh trong diem" xfId="951"/>
    <cellStyle name="1_Book1_Tong hop so lieu_BC cong trinh trong diem_BC von DTPT 6 thang 2012" xfId="952"/>
    <cellStyle name="1_Book1_Tong hop so lieu_BC cong trinh trong diem_Bieu du thao QD von ho tro co MT" xfId="953"/>
    <cellStyle name="1_Book1_Tong hop so lieu_BC cong trinh trong diem_Ke hoach 2012 (theo doi)" xfId="954"/>
    <cellStyle name="1_Book1_Tong hop so lieu_BC cong trinh trong diem_Ke hoach 2012 theo doi (giai ngan 30.6.12)" xfId="955"/>
    <cellStyle name="1_Book1_Tong hop so lieu_BC von DTPT 6 thang 2012" xfId="956"/>
    <cellStyle name="1_Book1_Tong hop so lieu_Bieu du thao QD von ho tro co MT" xfId="957"/>
    <cellStyle name="1_Book1_Tong hop so lieu_Ke hoach 2012 (theo doi)" xfId="958"/>
    <cellStyle name="1_Book1_Tong hop so lieu_Ke hoach 2012 theo doi (giai ngan 30.6.12)" xfId="959"/>
    <cellStyle name="1_Book1_Tong hop so lieu_pvhung.skhdt 20117113152041 Danh muc cong trinh trong diem" xfId="960"/>
    <cellStyle name="1_Book1_Tong hop so lieu_pvhung.skhdt 20117113152041 Danh muc cong trinh trong diem_BC von DTPT 6 thang 2012" xfId="961"/>
    <cellStyle name="1_Book1_Tong hop so lieu_pvhung.skhdt 20117113152041 Danh muc cong trinh trong diem_Bieu du thao QD von ho tro co MT" xfId="962"/>
    <cellStyle name="1_Book1_Tong hop so lieu_pvhung.skhdt 20117113152041 Danh muc cong trinh trong diem_Ke hoach 2012 (theo doi)" xfId="963"/>
    <cellStyle name="1_Book1_Tong hop so lieu_pvhung.skhdt 20117113152041 Danh muc cong trinh trong diem_Ke hoach 2012 theo doi (giai ngan 30.6.12)" xfId="964"/>
    <cellStyle name="1_Book1_Tong hop theo doi von TPCP (BC)" xfId="965"/>
    <cellStyle name="1_Book1_Tong hop theo doi von TPCP (BC)_BC von DTPT 6 thang 2012" xfId="966"/>
    <cellStyle name="1_Book1_Tong hop theo doi von TPCP (BC)_Bieu du thao QD von ho tro co MT" xfId="967"/>
    <cellStyle name="1_Book1_Tong hop theo doi von TPCP (BC)_Ke hoach 2012 (theo doi)" xfId="968"/>
    <cellStyle name="1_Book1_Tong hop theo doi von TPCP (BC)_Ke hoach 2012 theo doi (giai ngan 30.6.12)" xfId="969"/>
    <cellStyle name="1_Book1_Tumorong" xfId="970"/>
    <cellStyle name="1_Book1_Tumorong 2" xfId="971"/>
    <cellStyle name="1_Book1_Worksheet in D: My Documents Ke Hoach KH cac nam Nam 2014 Bao cao ve Ke hoach nam 2014 ( Hoan chinh sau TL voi Bo KH)" xfId="972"/>
    <cellStyle name="1_Book2" xfId="973"/>
    <cellStyle name="1_Book2_1 Bieu 6 thang nam 2011" xfId="974"/>
    <cellStyle name="1_Book2_1 Bieu 6 thang nam 2011 2" xfId="975"/>
    <cellStyle name="1_Book2_1 Bieu 6 thang nam 2011_BC von DTPT 6 thang 2012" xfId="976"/>
    <cellStyle name="1_Book2_1 Bieu 6 thang nam 2011_BC von DTPT 6 thang 2012 2" xfId="977"/>
    <cellStyle name="1_Book2_1 Bieu 6 thang nam 2011_Bieu du thao QD von ho tro co MT" xfId="978"/>
    <cellStyle name="1_Book2_1 Bieu 6 thang nam 2011_Bieu du thao QD von ho tro co MT 2" xfId="979"/>
    <cellStyle name="1_Book2_1 Bieu 6 thang nam 2011_Ke hoach 2012 (theo doi)" xfId="980"/>
    <cellStyle name="1_Book2_1 Bieu 6 thang nam 2011_Ke hoach 2012 (theo doi) 2" xfId="981"/>
    <cellStyle name="1_Book2_1 Bieu 6 thang nam 2011_Ke hoach 2012 theo doi (giai ngan 30.6.12)" xfId="982"/>
    <cellStyle name="1_Book2_1 Bieu 6 thang nam 2011_Ke hoach 2012 theo doi (giai ngan 30.6.12) 2" xfId="983"/>
    <cellStyle name="1_Book2_Bao cao doan cong tac cua Bo thang 4-2010" xfId="984"/>
    <cellStyle name="1_Book2_Bao cao doan cong tac cua Bo thang 4-2010_BC von DTPT 6 thang 2012" xfId="985"/>
    <cellStyle name="1_Book2_Bao cao doan cong tac cua Bo thang 4-2010_Bieu du thao QD von ho tro co MT" xfId="986"/>
    <cellStyle name="1_Book2_Bao cao doan cong tac cua Bo thang 4-2010_Dang ky phan khai von ODA (gui Bo)" xfId="987"/>
    <cellStyle name="1_Book2_Bao cao doan cong tac cua Bo thang 4-2010_Dang ky phan khai von ODA (gui Bo)_BC von DTPT 6 thang 2012" xfId="988"/>
    <cellStyle name="1_Book2_Bao cao doan cong tac cua Bo thang 4-2010_Dang ky phan khai von ODA (gui Bo)_Bieu du thao QD von ho tro co MT" xfId="989"/>
    <cellStyle name="1_Book2_Bao cao doan cong tac cua Bo thang 4-2010_Dang ky phan khai von ODA (gui Bo)_Ke hoach 2012 theo doi (giai ngan 30.6.12)" xfId="990"/>
    <cellStyle name="1_Book2_Bao cao doan cong tac cua Bo thang 4-2010_Ke hoach 2012 (theo doi)" xfId="991"/>
    <cellStyle name="1_Book2_Bao cao doan cong tac cua Bo thang 4-2010_Ke hoach 2012 theo doi (giai ngan 30.6.12)" xfId="992"/>
    <cellStyle name="1_Book2_Bao cao tinh hinh thuc hien KH 2009 den 31-01-10" xfId="993"/>
    <cellStyle name="1_Book2_Bao cao tinh hinh thuc hien KH 2009 den 31-01-10 2" xfId="994"/>
    <cellStyle name="1_Book2_Bao cao tinh hinh thuc hien KH 2009 den 31-01-10_BC von DTPT 6 thang 2012" xfId="995"/>
    <cellStyle name="1_Book2_Bao cao tinh hinh thuc hien KH 2009 den 31-01-10_BC von DTPT 6 thang 2012 2" xfId="996"/>
    <cellStyle name="1_Book2_Bao cao tinh hinh thuc hien KH 2009 den 31-01-10_Bieu du thao QD von ho tro co MT" xfId="997"/>
    <cellStyle name="1_Book2_Bao cao tinh hinh thuc hien KH 2009 den 31-01-10_Bieu du thao QD von ho tro co MT 2" xfId="998"/>
    <cellStyle name="1_Book2_Bao cao tinh hinh thuc hien KH 2009 den 31-01-10_Ke hoach 2012 (theo doi)" xfId="999"/>
    <cellStyle name="1_Book2_Bao cao tinh hinh thuc hien KH 2009 den 31-01-10_Ke hoach 2012 (theo doi) 2" xfId="1000"/>
    <cellStyle name="1_Book2_Bao cao tinh hinh thuc hien KH 2009 den 31-01-10_Ke hoach 2012 theo doi (giai ngan 30.6.12)" xfId="1001"/>
    <cellStyle name="1_Book2_Bao cao tinh hinh thuc hien KH 2009 den 31-01-10_Ke hoach 2012 theo doi (giai ngan 30.6.12) 2" xfId="1002"/>
    <cellStyle name="1_Book2_BC cong trinh trong diem" xfId="1003"/>
    <cellStyle name="1_Book2_BC cong trinh trong diem 2" xfId="1004"/>
    <cellStyle name="1_Book2_BC cong trinh trong diem_BC von DTPT 6 thang 2012" xfId="1005"/>
    <cellStyle name="1_Book2_BC cong trinh trong diem_BC von DTPT 6 thang 2012 2" xfId="1006"/>
    <cellStyle name="1_Book2_BC cong trinh trong diem_Bieu du thao QD von ho tro co MT" xfId="1007"/>
    <cellStyle name="1_Book2_BC cong trinh trong diem_Bieu du thao QD von ho tro co MT 2" xfId="1008"/>
    <cellStyle name="1_Book2_BC cong trinh trong diem_Ke hoach 2012 (theo doi)" xfId="1009"/>
    <cellStyle name="1_Book2_BC cong trinh trong diem_Ke hoach 2012 (theo doi) 2" xfId="1010"/>
    <cellStyle name="1_Book2_BC cong trinh trong diem_Ke hoach 2012 theo doi (giai ngan 30.6.12)" xfId="1011"/>
    <cellStyle name="1_Book2_BC cong trinh trong diem_Ke hoach 2012 theo doi (giai ngan 30.6.12) 2" xfId="1012"/>
    <cellStyle name="1_Book2_BC von DTPT 6 thang 2012" xfId="1013"/>
    <cellStyle name="1_Book2_Bieu 01 UB(hung)" xfId="1014"/>
    <cellStyle name="1_Book2_Bieu 01 UB(hung) 2" xfId="1015"/>
    <cellStyle name="1_Book2_Bieu du thao QD von ho tro co MT" xfId="1016"/>
    <cellStyle name="1_Book2_Book1" xfId="1017"/>
    <cellStyle name="1_Book2_Book1_BC von DTPT 6 thang 2012" xfId="1018"/>
    <cellStyle name="1_Book2_Book1_Bieu du thao QD von ho tro co MT" xfId="1019"/>
    <cellStyle name="1_Book2_Book1_Hoan chinh KH 2012 (o nha)" xfId="1020"/>
    <cellStyle name="1_Book2_Book1_Hoan chinh KH 2012 (o nha)_Bao cao giai ngan quy I" xfId="1021"/>
    <cellStyle name="1_Book2_Book1_Hoan chinh KH 2012 (o nha)_BC von DTPT 6 thang 2012" xfId="1022"/>
    <cellStyle name="1_Book2_Book1_Hoan chinh KH 2012 (o nha)_Bieu du thao QD von ho tro co MT" xfId="1023"/>
    <cellStyle name="1_Book2_Book1_Hoan chinh KH 2012 (o nha)_Ke hoach 2012 theo doi (giai ngan 30.6.12)" xfId="1024"/>
    <cellStyle name="1_Book2_Book1_Hoan chinh KH 2012 Von ho tro co MT" xfId="1025"/>
    <cellStyle name="1_Book2_Book1_Hoan chinh KH 2012 Von ho tro co MT (chi tiet)" xfId="1026"/>
    <cellStyle name="1_Book2_Book1_Hoan chinh KH 2012 Von ho tro co MT_Bao cao giai ngan quy I" xfId="1027"/>
    <cellStyle name="1_Book2_Book1_Hoan chinh KH 2012 Von ho tro co MT_BC von DTPT 6 thang 2012" xfId="1028"/>
    <cellStyle name="1_Book2_Book1_Hoan chinh KH 2012 Von ho tro co MT_Bieu du thao QD von ho tro co MT" xfId="1029"/>
    <cellStyle name="1_Book2_Book1_Hoan chinh KH 2012 Von ho tro co MT_Ke hoach 2012 theo doi (giai ngan 30.6.12)" xfId="1030"/>
    <cellStyle name="1_Book2_Book1_Ke hoach 2012 (theo doi)" xfId="1031"/>
    <cellStyle name="1_Book2_Book1_Ke hoach 2012 theo doi (giai ngan 30.6.12)" xfId="1032"/>
    <cellStyle name="1_Book2_Chi tieu 5 nam" xfId="1033"/>
    <cellStyle name="1_Book2_Chi tieu 5 nam_BC cong trinh trong diem" xfId="1034"/>
    <cellStyle name="1_Book2_Chi tieu 5 nam_BC cong trinh trong diem_BC von DTPT 6 thang 2012" xfId="1035"/>
    <cellStyle name="1_Book2_Chi tieu 5 nam_BC cong trinh trong diem_Bieu du thao QD von ho tro co MT" xfId="1036"/>
    <cellStyle name="1_Book2_Chi tieu 5 nam_BC cong trinh trong diem_Ke hoach 2012 (theo doi)" xfId="1037"/>
    <cellStyle name="1_Book2_Chi tieu 5 nam_BC cong trinh trong diem_Ke hoach 2012 theo doi (giai ngan 30.6.12)" xfId="1038"/>
    <cellStyle name="1_Book2_Chi tieu 5 nam_BC von DTPT 6 thang 2012" xfId="1039"/>
    <cellStyle name="1_Book2_Chi tieu 5 nam_Bieu du thao QD von ho tro co MT" xfId="1040"/>
    <cellStyle name="1_Book2_Chi tieu 5 nam_Ke hoach 2012 (theo doi)" xfId="1041"/>
    <cellStyle name="1_Book2_Chi tieu 5 nam_Ke hoach 2012 theo doi (giai ngan 30.6.12)" xfId="1042"/>
    <cellStyle name="1_Book2_Chi tieu 5 nam_pvhung.skhdt 20117113152041 Danh muc cong trinh trong diem" xfId="1043"/>
    <cellStyle name="1_Book2_Chi tieu 5 nam_pvhung.skhdt 20117113152041 Danh muc cong trinh trong diem_BC von DTPT 6 thang 2012" xfId="1044"/>
    <cellStyle name="1_Book2_Chi tieu 5 nam_pvhung.skhdt 20117113152041 Danh muc cong trinh trong diem_Bieu du thao QD von ho tro co MT" xfId="1045"/>
    <cellStyle name="1_Book2_Chi tieu 5 nam_pvhung.skhdt 20117113152041 Danh muc cong trinh trong diem_Ke hoach 2012 (theo doi)" xfId="1046"/>
    <cellStyle name="1_Book2_Chi tieu 5 nam_pvhung.skhdt 20117113152041 Danh muc cong trinh trong diem_Ke hoach 2012 theo doi (giai ngan 30.6.12)" xfId="1047"/>
    <cellStyle name="1_Book2_Dang ky phan khai von ODA (gui Bo)" xfId="1048"/>
    <cellStyle name="1_Book2_Dang ky phan khai von ODA (gui Bo)_BC von DTPT 6 thang 2012" xfId="1049"/>
    <cellStyle name="1_Book2_Dang ky phan khai von ODA (gui Bo)_Bieu du thao QD von ho tro co MT" xfId="1050"/>
    <cellStyle name="1_Book2_Dang ky phan khai von ODA (gui Bo)_Ke hoach 2012 theo doi (giai ngan 30.6.12)" xfId="1051"/>
    <cellStyle name="1_Book2_DK bo tri lai (chinh thuc)" xfId="1052"/>
    <cellStyle name="1_Book2_DK bo tri lai (chinh thuc)_BC von DTPT 6 thang 2012" xfId="1053"/>
    <cellStyle name="1_Book2_DK bo tri lai (chinh thuc)_Bieu du thao QD von ho tro co MT" xfId="1054"/>
    <cellStyle name="1_Book2_DK bo tri lai (chinh thuc)_Hoan chinh KH 2012 (o nha)" xfId="1055"/>
    <cellStyle name="1_Book2_DK bo tri lai (chinh thuc)_Hoan chinh KH 2012 (o nha)_Bao cao giai ngan quy I" xfId="1056"/>
    <cellStyle name="1_Book2_DK bo tri lai (chinh thuc)_Hoan chinh KH 2012 (o nha)_BC von DTPT 6 thang 2012" xfId="1057"/>
    <cellStyle name="1_Book2_DK bo tri lai (chinh thuc)_Hoan chinh KH 2012 (o nha)_Bieu du thao QD von ho tro co MT" xfId="1058"/>
    <cellStyle name="1_Book2_DK bo tri lai (chinh thuc)_Hoan chinh KH 2012 (o nha)_Ke hoach 2012 theo doi (giai ngan 30.6.12)" xfId="1059"/>
    <cellStyle name="1_Book2_DK bo tri lai (chinh thuc)_Hoan chinh KH 2012 Von ho tro co MT" xfId="1060"/>
    <cellStyle name="1_Book2_DK bo tri lai (chinh thuc)_Hoan chinh KH 2012 Von ho tro co MT (chi tiet)" xfId="1061"/>
    <cellStyle name="1_Book2_DK bo tri lai (chinh thuc)_Hoan chinh KH 2012 Von ho tro co MT_Bao cao giai ngan quy I" xfId="1062"/>
    <cellStyle name="1_Book2_DK bo tri lai (chinh thuc)_Hoan chinh KH 2012 Von ho tro co MT_BC von DTPT 6 thang 2012" xfId="1063"/>
    <cellStyle name="1_Book2_DK bo tri lai (chinh thuc)_Hoan chinh KH 2012 Von ho tro co MT_Bieu du thao QD von ho tro co MT" xfId="1064"/>
    <cellStyle name="1_Book2_DK bo tri lai (chinh thuc)_Hoan chinh KH 2012 Von ho tro co MT_Ke hoach 2012 theo doi (giai ngan 30.6.12)" xfId="1065"/>
    <cellStyle name="1_Book2_DK bo tri lai (chinh thuc)_Ke hoach 2012 (theo doi)" xfId="1066"/>
    <cellStyle name="1_Book2_DK bo tri lai (chinh thuc)_Ke hoach 2012 theo doi (giai ngan 30.6.12)" xfId="1067"/>
    <cellStyle name="1_Book2_Ke hoach 2010 (theo doi)" xfId="1068"/>
    <cellStyle name="1_Book2_Ke hoach 2010 (theo doi)_BC von DTPT 6 thang 2012" xfId="1069"/>
    <cellStyle name="1_Book2_Ke hoach 2010 (theo doi)_Bieu du thao QD von ho tro co MT" xfId="1070"/>
    <cellStyle name="1_Book2_Ke hoach 2010 (theo doi)_Ke hoach 2012 (theo doi)" xfId="1071"/>
    <cellStyle name="1_Book2_Ke hoach 2010 (theo doi)_Ke hoach 2012 theo doi (giai ngan 30.6.12)" xfId="1072"/>
    <cellStyle name="1_Book2_Ke hoach 2012 (theo doi)" xfId="1073"/>
    <cellStyle name="1_Book2_Ke hoach 2012 theo doi (giai ngan 30.6.12)" xfId="1074"/>
    <cellStyle name="1_Book2_Ke hoach nam 2013 nguon MT(theo doi) den 31-5-13" xfId="1075"/>
    <cellStyle name="1_Book2_pvhung.skhdt 20117113152041 Danh muc cong trinh trong diem" xfId="1076"/>
    <cellStyle name="1_Book2_pvhung.skhdt 20117113152041 Danh muc cong trinh trong diem 2" xfId="1077"/>
    <cellStyle name="1_Book2_pvhung.skhdt 20117113152041 Danh muc cong trinh trong diem_BC von DTPT 6 thang 2012" xfId="1078"/>
    <cellStyle name="1_Book2_pvhung.skhdt 20117113152041 Danh muc cong trinh trong diem_BC von DTPT 6 thang 2012 2" xfId="1079"/>
    <cellStyle name="1_Book2_pvhung.skhdt 20117113152041 Danh muc cong trinh trong diem_Bieu du thao QD von ho tro co MT" xfId="1080"/>
    <cellStyle name="1_Book2_pvhung.skhdt 20117113152041 Danh muc cong trinh trong diem_Bieu du thao QD von ho tro co MT 2" xfId="1081"/>
    <cellStyle name="1_Book2_pvhung.skhdt 20117113152041 Danh muc cong trinh trong diem_Ke hoach 2012 (theo doi)" xfId="1082"/>
    <cellStyle name="1_Book2_pvhung.skhdt 20117113152041 Danh muc cong trinh trong diem_Ke hoach 2012 (theo doi) 2" xfId="1083"/>
    <cellStyle name="1_Book2_pvhung.skhdt 20117113152041 Danh muc cong trinh trong diem_Ke hoach 2012 theo doi (giai ngan 30.6.12)" xfId="1084"/>
    <cellStyle name="1_Book2_pvhung.skhdt 20117113152041 Danh muc cong trinh trong diem_Ke hoach 2012 theo doi (giai ngan 30.6.12) 2" xfId="1085"/>
    <cellStyle name="1_Book2_Tong hop so lieu" xfId="1086"/>
    <cellStyle name="1_Book2_Tong hop so lieu_BC cong trinh trong diem" xfId="1087"/>
    <cellStyle name="1_Book2_Tong hop so lieu_BC cong trinh trong diem_BC von DTPT 6 thang 2012" xfId="1088"/>
    <cellStyle name="1_Book2_Tong hop so lieu_BC cong trinh trong diem_Bieu du thao QD von ho tro co MT" xfId="1089"/>
    <cellStyle name="1_Book2_Tong hop so lieu_BC cong trinh trong diem_Ke hoach 2012 (theo doi)" xfId="1090"/>
    <cellStyle name="1_Book2_Tong hop so lieu_BC cong trinh trong diem_Ke hoach 2012 theo doi (giai ngan 30.6.12)" xfId="1091"/>
    <cellStyle name="1_Book2_Tong hop so lieu_BC von DTPT 6 thang 2012" xfId="1092"/>
    <cellStyle name="1_Book2_Tong hop so lieu_Bieu du thao QD von ho tro co MT" xfId="1093"/>
    <cellStyle name="1_Book2_Tong hop so lieu_Ke hoach 2012 (theo doi)" xfId="1094"/>
    <cellStyle name="1_Book2_Tong hop so lieu_Ke hoach 2012 theo doi (giai ngan 30.6.12)" xfId="1095"/>
    <cellStyle name="1_Book2_Tong hop so lieu_pvhung.skhdt 20117113152041 Danh muc cong trinh trong diem" xfId="1096"/>
    <cellStyle name="1_Book2_Tong hop so lieu_pvhung.skhdt 20117113152041 Danh muc cong trinh trong diem_BC von DTPT 6 thang 2012" xfId="1097"/>
    <cellStyle name="1_Book2_Tong hop so lieu_pvhung.skhdt 20117113152041 Danh muc cong trinh trong diem_Bieu du thao QD von ho tro co MT" xfId="1098"/>
    <cellStyle name="1_Book2_Tong hop so lieu_pvhung.skhdt 20117113152041 Danh muc cong trinh trong diem_Ke hoach 2012 (theo doi)" xfId="1099"/>
    <cellStyle name="1_Book2_Tong hop so lieu_pvhung.skhdt 20117113152041 Danh muc cong trinh trong diem_Ke hoach 2012 theo doi (giai ngan 30.6.12)" xfId="1100"/>
    <cellStyle name="1_Book2_Tong hop theo doi von TPCP (BC)" xfId="1101"/>
    <cellStyle name="1_Book2_Tong hop theo doi von TPCP (BC)_BC von DTPT 6 thang 2012" xfId="1102"/>
    <cellStyle name="1_Book2_Tong hop theo doi von TPCP (BC)_Bieu du thao QD von ho tro co MT" xfId="1103"/>
    <cellStyle name="1_Book2_Tong hop theo doi von TPCP (BC)_Ke hoach 2012 (theo doi)" xfId="1104"/>
    <cellStyle name="1_Book2_Tong hop theo doi von TPCP (BC)_Ke hoach 2012 theo doi (giai ngan 30.6.12)" xfId="1105"/>
    <cellStyle name="1_Book2_Worksheet in D: My Documents Ke Hoach KH cac nam Nam 2014 Bao cao ve Ke hoach nam 2014 ( Hoan chinh sau TL voi Bo KH)" xfId="1106"/>
    <cellStyle name="1_Chi tieu 5 nam" xfId="1108"/>
    <cellStyle name="1_Chi tieu 5 nam_BC cong trinh trong diem" xfId="1109"/>
    <cellStyle name="1_Chi tieu 5 nam_BC cong trinh trong diem_BC von DTPT 6 thang 2012" xfId="1110"/>
    <cellStyle name="1_Chi tieu 5 nam_BC cong trinh trong diem_Bieu du thao QD von ho tro co MT" xfId="1111"/>
    <cellStyle name="1_Chi tieu 5 nam_BC cong trinh trong diem_Ke hoach 2012 (theo doi)" xfId="1112"/>
    <cellStyle name="1_Chi tieu 5 nam_BC cong trinh trong diem_Ke hoach 2012 theo doi (giai ngan 30.6.12)" xfId="1113"/>
    <cellStyle name="1_Chi tieu 5 nam_BC von DTPT 6 thang 2012" xfId="1114"/>
    <cellStyle name="1_Chi tieu 5 nam_Bieu du thao QD von ho tro co MT" xfId="1115"/>
    <cellStyle name="1_Chi tieu 5 nam_Ke hoach 2012 (theo doi)" xfId="1116"/>
    <cellStyle name="1_Chi tieu 5 nam_Ke hoach 2012 theo doi (giai ngan 30.6.12)" xfId="1117"/>
    <cellStyle name="1_Chi tieu 5 nam_pvhung.skhdt 20117113152041 Danh muc cong trinh trong diem" xfId="1118"/>
    <cellStyle name="1_Chi tieu 5 nam_pvhung.skhdt 20117113152041 Danh muc cong trinh trong diem_BC von DTPT 6 thang 2012" xfId="1119"/>
    <cellStyle name="1_Chi tieu 5 nam_pvhung.skhdt 20117113152041 Danh muc cong trinh trong diem_Bieu du thao QD von ho tro co MT" xfId="1120"/>
    <cellStyle name="1_Chi tieu 5 nam_pvhung.skhdt 20117113152041 Danh muc cong trinh trong diem_Ke hoach 2012 (theo doi)" xfId="1121"/>
    <cellStyle name="1_Chi tieu 5 nam_pvhung.skhdt 20117113152041 Danh muc cong trinh trong diem_Ke hoach 2012 theo doi (giai ngan 30.6.12)" xfId="1122"/>
    <cellStyle name="1_Co TC 2008" xfId="1107"/>
    <cellStyle name="1_Dang ky phan khai von ODA (gui Bo)" xfId="1123"/>
    <cellStyle name="1_Dang ky phan khai von ODA (gui Bo)_BC von DTPT 6 thang 2012" xfId="1124"/>
    <cellStyle name="1_Dang ky phan khai von ODA (gui Bo)_Bieu du thao QD von ho tro co MT" xfId="1125"/>
    <cellStyle name="1_Dang ky phan khai von ODA (gui Bo)_Ke hoach 2012 theo doi (giai ngan 30.6.12)" xfId="1126"/>
    <cellStyle name="1_Danh sach gui BC thuc hien KH2009" xfId="1127"/>
    <cellStyle name="1_Danh sach gui BC thuc hien KH2009_Bao cao doan cong tac cua Bo thang 4-2010" xfId="1128"/>
    <cellStyle name="1_Danh sach gui BC thuc hien KH2009_Bao cao doan cong tac cua Bo thang 4-2010_BC von DTPT 6 thang 2012" xfId="1129"/>
    <cellStyle name="1_Danh sach gui BC thuc hien KH2009_Bao cao doan cong tac cua Bo thang 4-2010_Bieu du thao QD von ho tro co MT" xfId="1130"/>
    <cellStyle name="1_Danh sach gui BC thuc hien KH2009_Bao cao doan cong tac cua Bo thang 4-2010_Dang ky phan khai von ODA (gui Bo)" xfId="1131"/>
    <cellStyle name="1_Danh sach gui BC thuc hien KH2009_Bao cao doan cong tac cua Bo thang 4-2010_Dang ky phan khai von ODA (gui Bo)_BC von DTPT 6 thang 2012" xfId="1132"/>
    <cellStyle name="1_Danh sach gui BC thuc hien KH2009_Bao cao doan cong tac cua Bo thang 4-2010_Dang ky phan khai von ODA (gui Bo)_Bieu du thao QD von ho tro co MT" xfId="1133"/>
    <cellStyle name="1_Danh sach gui BC thuc hien KH2009_Bao cao doan cong tac cua Bo thang 4-2010_Dang ky phan khai von ODA (gui Bo)_Ke hoach 2012 theo doi (giai ngan 30.6.12)" xfId="1134"/>
    <cellStyle name="1_Danh sach gui BC thuc hien KH2009_Bao cao doan cong tac cua Bo thang 4-2010_Ke hoach 2012 (theo doi)" xfId="1135"/>
    <cellStyle name="1_Danh sach gui BC thuc hien KH2009_Bao cao doan cong tac cua Bo thang 4-2010_Ke hoach 2012 theo doi (giai ngan 30.6.12)" xfId="1136"/>
    <cellStyle name="1_Danh sach gui BC thuc hien KH2009_Bao cao tinh hinh thuc hien KH 2009 den 31-01-10" xfId="1137"/>
    <cellStyle name="1_Danh sach gui BC thuc hien KH2009_Bao cao tinh hinh thuc hien KH 2009 den 31-01-10 2" xfId="1138"/>
    <cellStyle name="1_Danh sach gui BC thuc hien KH2009_Bao cao tinh hinh thuc hien KH 2009 den 31-01-10_BC von DTPT 6 thang 2012" xfId="1139"/>
    <cellStyle name="1_Danh sach gui BC thuc hien KH2009_Bao cao tinh hinh thuc hien KH 2009 den 31-01-10_BC von DTPT 6 thang 2012 2" xfId="1140"/>
    <cellStyle name="1_Danh sach gui BC thuc hien KH2009_Bao cao tinh hinh thuc hien KH 2009 den 31-01-10_Bieu du thao QD von ho tro co MT" xfId="1141"/>
    <cellStyle name="1_Danh sach gui BC thuc hien KH2009_Bao cao tinh hinh thuc hien KH 2009 den 31-01-10_Bieu du thao QD von ho tro co MT 2" xfId="1142"/>
    <cellStyle name="1_Danh sach gui BC thuc hien KH2009_Bao cao tinh hinh thuc hien KH 2009 den 31-01-10_Ke hoach 2012 (theo doi)" xfId="1143"/>
    <cellStyle name="1_Danh sach gui BC thuc hien KH2009_Bao cao tinh hinh thuc hien KH 2009 den 31-01-10_Ke hoach 2012 (theo doi) 2" xfId="1144"/>
    <cellStyle name="1_Danh sach gui BC thuc hien KH2009_Bao cao tinh hinh thuc hien KH 2009 den 31-01-10_Ke hoach 2012 theo doi (giai ngan 30.6.12)" xfId="1145"/>
    <cellStyle name="1_Danh sach gui BC thuc hien KH2009_Bao cao tinh hinh thuc hien KH 2009 den 31-01-10_Ke hoach 2012 theo doi (giai ngan 30.6.12) 2" xfId="1146"/>
    <cellStyle name="1_Danh sach gui BC thuc hien KH2009_BC von DTPT 6 thang 2012" xfId="1147"/>
    <cellStyle name="1_Danh sach gui BC thuc hien KH2009_Bieu du thao QD von ho tro co MT" xfId="1148"/>
    <cellStyle name="1_Danh sach gui BC thuc hien KH2009_Book1" xfId="1149"/>
    <cellStyle name="1_Danh sach gui BC thuc hien KH2009_Book1_BC von DTPT 6 thang 2012" xfId="1150"/>
    <cellStyle name="1_Danh sach gui BC thuc hien KH2009_Book1_Bieu du thao QD von ho tro co MT" xfId="1151"/>
    <cellStyle name="1_Danh sach gui BC thuc hien KH2009_Book1_Hoan chinh KH 2012 (o nha)" xfId="1152"/>
    <cellStyle name="1_Danh sach gui BC thuc hien KH2009_Book1_Hoan chinh KH 2012 (o nha)_Bao cao giai ngan quy I" xfId="1153"/>
    <cellStyle name="1_Danh sach gui BC thuc hien KH2009_Book1_Hoan chinh KH 2012 (o nha)_BC von DTPT 6 thang 2012" xfId="1154"/>
    <cellStyle name="1_Danh sach gui BC thuc hien KH2009_Book1_Hoan chinh KH 2012 (o nha)_Bieu du thao QD von ho tro co MT" xfId="1155"/>
    <cellStyle name="1_Danh sach gui BC thuc hien KH2009_Book1_Hoan chinh KH 2012 (o nha)_Ke hoach 2012 theo doi (giai ngan 30.6.12)" xfId="1156"/>
    <cellStyle name="1_Danh sach gui BC thuc hien KH2009_Book1_Hoan chinh KH 2012 Von ho tro co MT" xfId="1157"/>
    <cellStyle name="1_Danh sach gui BC thuc hien KH2009_Book1_Hoan chinh KH 2012 Von ho tro co MT (chi tiet)" xfId="1158"/>
    <cellStyle name="1_Danh sach gui BC thuc hien KH2009_Book1_Hoan chinh KH 2012 Von ho tro co MT_Bao cao giai ngan quy I" xfId="1159"/>
    <cellStyle name="1_Danh sach gui BC thuc hien KH2009_Book1_Hoan chinh KH 2012 Von ho tro co MT_BC von DTPT 6 thang 2012" xfId="1160"/>
    <cellStyle name="1_Danh sach gui BC thuc hien KH2009_Book1_Hoan chinh KH 2012 Von ho tro co MT_Bieu du thao QD von ho tro co MT" xfId="1161"/>
    <cellStyle name="1_Danh sach gui BC thuc hien KH2009_Book1_Hoan chinh KH 2012 Von ho tro co MT_Ke hoach 2012 theo doi (giai ngan 30.6.12)" xfId="1162"/>
    <cellStyle name="1_Danh sach gui BC thuc hien KH2009_Book1_Ke hoach 2012 (theo doi)" xfId="1163"/>
    <cellStyle name="1_Danh sach gui BC thuc hien KH2009_Book1_Ke hoach 2012 theo doi (giai ngan 30.6.12)" xfId="1164"/>
    <cellStyle name="1_Danh sach gui BC thuc hien KH2009_Dang ky phan khai von ODA (gui Bo)" xfId="1165"/>
    <cellStyle name="1_Danh sach gui BC thuc hien KH2009_Dang ky phan khai von ODA (gui Bo)_BC von DTPT 6 thang 2012" xfId="1166"/>
    <cellStyle name="1_Danh sach gui BC thuc hien KH2009_Dang ky phan khai von ODA (gui Bo)_Bieu du thao QD von ho tro co MT" xfId="1167"/>
    <cellStyle name="1_Danh sach gui BC thuc hien KH2009_Dang ky phan khai von ODA (gui Bo)_Ke hoach 2012 theo doi (giai ngan 30.6.12)" xfId="1168"/>
    <cellStyle name="1_Danh sach gui BC thuc hien KH2009_DK bo tri lai (chinh thuc)" xfId="1169"/>
    <cellStyle name="1_Danh sach gui BC thuc hien KH2009_DK bo tri lai (chinh thuc)_BC von DTPT 6 thang 2012" xfId="1170"/>
    <cellStyle name="1_Danh sach gui BC thuc hien KH2009_DK bo tri lai (chinh thuc)_Bieu du thao QD von ho tro co MT" xfId="1171"/>
    <cellStyle name="1_Danh sach gui BC thuc hien KH2009_DK bo tri lai (chinh thuc)_Hoan chinh KH 2012 (o nha)" xfId="1172"/>
    <cellStyle name="1_Danh sach gui BC thuc hien KH2009_DK bo tri lai (chinh thuc)_Hoan chinh KH 2012 (o nha)_Bao cao giai ngan quy I" xfId="1173"/>
    <cellStyle name="1_Danh sach gui BC thuc hien KH2009_DK bo tri lai (chinh thuc)_Hoan chinh KH 2012 (o nha)_BC von DTPT 6 thang 2012" xfId="1174"/>
    <cellStyle name="1_Danh sach gui BC thuc hien KH2009_DK bo tri lai (chinh thuc)_Hoan chinh KH 2012 (o nha)_Bieu du thao QD von ho tro co MT" xfId="1175"/>
    <cellStyle name="1_Danh sach gui BC thuc hien KH2009_DK bo tri lai (chinh thuc)_Hoan chinh KH 2012 (o nha)_Ke hoach 2012 theo doi (giai ngan 30.6.12)" xfId="1176"/>
    <cellStyle name="1_Danh sach gui BC thuc hien KH2009_DK bo tri lai (chinh thuc)_Hoan chinh KH 2012 Von ho tro co MT" xfId="1177"/>
    <cellStyle name="1_Danh sach gui BC thuc hien KH2009_DK bo tri lai (chinh thuc)_Hoan chinh KH 2012 Von ho tro co MT (chi tiet)" xfId="1178"/>
    <cellStyle name="1_Danh sach gui BC thuc hien KH2009_DK bo tri lai (chinh thuc)_Hoan chinh KH 2012 Von ho tro co MT_Bao cao giai ngan quy I" xfId="1179"/>
    <cellStyle name="1_Danh sach gui BC thuc hien KH2009_DK bo tri lai (chinh thuc)_Hoan chinh KH 2012 Von ho tro co MT_BC von DTPT 6 thang 2012" xfId="1180"/>
    <cellStyle name="1_Danh sach gui BC thuc hien KH2009_DK bo tri lai (chinh thuc)_Hoan chinh KH 2012 Von ho tro co MT_Bieu du thao QD von ho tro co MT" xfId="1181"/>
    <cellStyle name="1_Danh sach gui BC thuc hien KH2009_DK bo tri lai (chinh thuc)_Hoan chinh KH 2012 Von ho tro co MT_Ke hoach 2012 theo doi (giai ngan 30.6.12)" xfId="1182"/>
    <cellStyle name="1_Danh sach gui BC thuc hien KH2009_DK bo tri lai (chinh thuc)_Ke hoach 2012 (theo doi)" xfId="1183"/>
    <cellStyle name="1_Danh sach gui BC thuc hien KH2009_DK bo tri lai (chinh thuc)_Ke hoach 2012 theo doi (giai ngan 30.6.12)" xfId="1184"/>
    <cellStyle name="1_Danh sach gui BC thuc hien KH2009_Ke hoach 2009 (theo doi) -1" xfId="1185"/>
    <cellStyle name="1_Danh sach gui BC thuc hien KH2009_Ke hoach 2009 (theo doi) -1_Bao cao tinh hinh thuc hien KH 2009 den 31-01-10" xfId="1186"/>
    <cellStyle name="1_Danh sach gui BC thuc hien KH2009_Ke hoach 2009 (theo doi) -1_Bao cao tinh hinh thuc hien KH 2009 den 31-01-10 2" xfId="1187"/>
    <cellStyle name="1_Danh sach gui BC thuc hien KH2009_Ke hoach 2009 (theo doi) -1_Bao cao tinh hinh thuc hien KH 2009 den 31-01-10_BC von DTPT 6 thang 2012" xfId="1188"/>
    <cellStyle name="1_Danh sach gui BC thuc hien KH2009_Ke hoach 2009 (theo doi) -1_Bao cao tinh hinh thuc hien KH 2009 den 31-01-10_BC von DTPT 6 thang 2012 2" xfId="1189"/>
    <cellStyle name="1_Danh sach gui BC thuc hien KH2009_Ke hoach 2009 (theo doi) -1_Bao cao tinh hinh thuc hien KH 2009 den 31-01-10_Bieu du thao QD von ho tro co MT" xfId="1190"/>
    <cellStyle name="1_Danh sach gui BC thuc hien KH2009_Ke hoach 2009 (theo doi) -1_Bao cao tinh hinh thuc hien KH 2009 den 31-01-10_Bieu du thao QD von ho tro co MT 2" xfId="1191"/>
    <cellStyle name="1_Danh sach gui BC thuc hien KH2009_Ke hoach 2009 (theo doi) -1_Bao cao tinh hinh thuc hien KH 2009 den 31-01-10_Ke hoach 2012 (theo doi)" xfId="1192"/>
    <cellStyle name="1_Danh sach gui BC thuc hien KH2009_Ke hoach 2009 (theo doi) -1_Bao cao tinh hinh thuc hien KH 2009 den 31-01-10_Ke hoach 2012 (theo doi) 2" xfId="1193"/>
    <cellStyle name="1_Danh sach gui BC thuc hien KH2009_Ke hoach 2009 (theo doi) -1_Bao cao tinh hinh thuc hien KH 2009 den 31-01-10_Ke hoach 2012 theo doi (giai ngan 30.6.12)" xfId="1194"/>
    <cellStyle name="1_Danh sach gui BC thuc hien KH2009_Ke hoach 2009 (theo doi) -1_Bao cao tinh hinh thuc hien KH 2009 den 31-01-10_Ke hoach 2012 theo doi (giai ngan 30.6.12) 2" xfId="1195"/>
    <cellStyle name="1_Danh sach gui BC thuc hien KH2009_Ke hoach 2009 (theo doi) -1_BC von DTPT 6 thang 2012" xfId="1196"/>
    <cellStyle name="1_Danh sach gui BC thuc hien KH2009_Ke hoach 2009 (theo doi) -1_Bieu du thao QD von ho tro co MT" xfId="1197"/>
    <cellStyle name="1_Danh sach gui BC thuc hien KH2009_Ke hoach 2009 (theo doi) -1_Book1" xfId="1198"/>
    <cellStyle name="1_Danh sach gui BC thuc hien KH2009_Ke hoach 2009 (theo doi) -1_Book1_BC von DTPT 6 thang 2012" xfId="1199"/>
    <cellStyle name="1_Danh sach gui BC thuc hien KH2009_Ke hoach 2009 (theo doi) -1_Book1_Bieu du thao QD von ho tro co MT" xfId="1200"/>
    <cellStyle name="1_Danh sach gui BC thuc hien KH2009_Ke hoach 2009 (theo doi) -1_Book1_Hoan chinh KH 2012 (o nha)" xfId="1201"/>
    <cellStyle name="1_Danh sach gui BC thuc hien KH2009_Ke hoach 2009 (theo doi) -1_Book1_Hoan chinh KH 2012 (o nha)_Bao cao giai ngan quy I" xfId="1202"/>
    <cellStyle name="1_Danh sach gui BC thuc hien KH2009_Ke hoach 2009 (theo doi) -1_Book1_Hoan chinh KH 2012 (o nha)_BC von DTPT 6 thang 2012" xfId="1203"/>
    <cellStyle name="1_Danh sach gui BC thuc hien KH2009_Ke hoach 2009 (theo doi) -1_Book1_Hoan chinh KH 2012 (o nha)_Bieu du thao QD von ho tro co MT" xfId="1204"/>
    <cellStyle name="1_Danh sach gui BC thuc hien KH2009_Ke hoach 2009 (theo doi) -1_Book1_Hoan chinh KH 2012 (o nha)_Ke hoach 2012 theo doi (giai ngan 30.6.12)" xfId="1205"/>
    <cellStyle name="1_Danh sach gui BC thuc hien KH2009_Ke hoach 2009 (theo doi) -1_Book1_Hoan chinh KH 2012 Von ho tro co MT" xfId="1206"/>
    <cellStyle name="1_Danh sach gui BC thuc hien KH2009_Ke hoach 2009 (theo doi) -1_Book1_Hoan chinh KH 2012 Von ho tro co MT (chi tiet)" xfId="1207"/>
    <cellStyle name="1_Danh sach gui BC thuc hien KH2009_Ke hoach 2009 (theo doi) -1_Book1_Hoan chinh KH 2012 Von ho tro co MT_Bao cao giai ngan quy I" xfId="1208"/>
    <cellStyle name="1_Danh sach gui BC thuc hien KH2009_Ke hoach 2009 (theo doi) -1_Book1_Hoan chinh KH 2012 Von ho tro co MT_BC von DTPT 6 thang 2012" xfId="1209"/>
    <cellStyle name="1_Danh sach gui BC thuc hien KH2009_Ke hoach 2009 (theo doi) -1_Book1_Hoan chinh KH 2012 Von ho tro co MT_Bieu du thao QD von ho tro co MT" xfId="1210"/>
    <cellStyle name="1_Danh sach gui BC thuc hien KH2009_Ke hoach 2009 (theo doi) -1_Book1_Hoan chinh KH 2012 Von ho tro co MT_Ke hoach 2012 theo doi (giai ngan 30.6.12)" xfId="1211"/>
    <cellStyle name="1_Danh sach gui BC thuc hien KH2009_Ke hoach 2009 (theo doi) -1_Book1_Ke hoach 2012 (theo doi)" xfId="1212"/>
    <cellStyle name="1_Danh sach gui BC thuc hien KH2009_Ke hoach 2009 (theo doi) -1_Book1_Ke hoach 2012 theo doi (giai ngan 30.6.12)" xfId="1213"/>
    <cellStyle name="1_Danh sach gui BC thuc hien KH2009_Ke hoach 2009 (theo doi) -1_Dang ky phan khai von ODA (gui Bo)" xfId="1214"/>
    <cellStyle name="1_Danh sach gui BC thuc hien KH2009_Ke hoach 2009 (theo doi) -1_Dang ky phan khai von ODA (gui Bo)_BC von DTPT 6 thang 2012" xfId="1215"/>
    <cellStyle name="1_Danh sach gui BC thuc hien KH2009_Ke hoach 2009 (theo doi) -1_Dang ky phan khai von ODA (gui Bo)_Bieu du thao QD von ho tro co MT" xfId="1216"/>
    <cellStyle name="1_Danh sach gui BC thuc hien KH2009_Ke hoach 2009 (theo doi) -1_Dang ky phan khai von ODA (gui Bo)_Ke hoach 2012 theo doi (giai ngan 30.6.12)" xfId="1217"/>
    <cellStyle name="1_Danh sach gui BC thuc hien KH2009_Ke hoach 2009 (theo doi) -1_Ke hoach 2012 (theo doi)" xfId="1218"/>
    <cellStyle name="1_Danh sach gui BC thuc hien KH2009_Ke hoach 2009 (theo doi) -1_Ke hoach 2012 theo doi (giai ngan 30.6.12)" xfId="1219"/>
    <cellStyle name="1_Danh sach gui BC thuc hien KH2009_Ke hoach 2009 (theo doi) -1_Tong hop theo doi von TPCP (BC)" xfId="1220"/>
    <cellStyle name="1_Danh sach gui BC thuc hien KH2009_Ke hoach 2009 (theo doi) -1_Tong hop theo doi von TPCP (BC)_BC von DTPT 6 thang 2012" xfId="1221"/>
    <cellStyle name="1_Danh sach gui BC thuc hien KH2009_Ke hoach 2009 (theo doi) -1_Tong hop theo doi von TPCP (BC)_Bieu du thao QD von ho tro co MT" xfId="1222"/>
    <cellStyle name="1_Danh sach gui BC thuc hien KH2009_Ke hoach 2009 (theo doi) -1_Tong hop theo doi von TPCP (BC)_Ke hoach 2012 (theo doi)" xfId="1223"/>
    <cellStyle name="1_Danh sach gui BC thuc hien KH2009_Ke hoach 2009 (theo doi) -1_Tong hop theo doi von TPCP (BC)_Ke hoach 2012 theo doi (giai ngan 30.6.12)" xfId="1224"/>
    <cellStyle name="1_Danh sach gui BC thuc hien KH2009_Ke hoach 2010 (theo doi)" xfId="1225"/>
    <cellStyle name="1_Danh sach gui BC thuc hien KH2009_Ke hoach 2010 (theo doi)_BC von DTPT 6 thang 2012" xfId="1226"/>
    <cellStyle name="1_Danh sach gui BC thuc hien KH2009_Ke hoach 2010 (theo doi)_Bieu du thao QD von ho tro co MT" xfId="1227"/>
    <cellStyle name="1_Danh sach gui BC thuc hien KH2009_Ke hoach 2010 (theo doi)_Ke hoach 2012 (theo doi)" xfId="1228"/>
    <cellStyle name="1_Danh sach gui BC thuc hien KH2009_Ke hoach 2010 (theo doi)_Ke hoach 2012 theo doi (giai ngan 30.6.12)" xfId="1229"/>
    <cellStyle name="1_Danh sach gui BC thuc hien KH2009_Ke hoach 2012 (theo doi)" xfId="1230"/>
    <cellStyle name="1_Danh sach gui BC thuc hien KH2009_Ke hoach 2012 theo doi (giai ngan 30.6.12)" xfId="1231"/>
    <cellStyle name="1_Danh sach gui BC thuc hien KH2009_Ke hoach nam 2013 nguon MT(theo doi) den 31-5-13" xfId="1232"/>
    <cellStyle name="1_Danh sach gui BC thuc hien KH2009_Tong hop theo doi von TPCP (BC)" xfId="1233"/>
    <cellStyle name="1_Danh sach gui BC thuc hien KH2009_Tong hop theo doi von TPCP (BC)_BC von DTPT 6 thang 2012" xfId="1234"/>
    <cellStyle name="1_Danh sach gui BC thuc hien KH2009_Tong hop theo doi von TPCP (BC)_Bieu du thao QD von ho tro co MT" xfId="1235"/>
    <cellStyle name="1_Danh sach gui BC thuc hien KH2009_Tong hop theo doi von TPCP (BC)_Ke hoach 2012 (theo doi)" xfId="1236"/>
    <cellStyle name="1_Danh sach gui BC thuc hien KH2009_Tong hop theo doi von TPCP (BC)_Ke hoach 2012 theo doi (giai ngan 30.6.12)" xfId="1237"/>
    <cellStyle name="1_Danh sach gui BC thuc hien KH2009_Worksheet in D: My Documents Ke Hoach KH cac nam Nam 2014 Bao cao ve Ke hoach nam 2014 ( Hoan chinh sau TL voi Bo KH)" xfId="1238"/>
    <cellStyle name="1_DK bo tri lai (chinh thuc)" xfId="1239"/>
    <cellStyle name="1_DK bo tri lai (chinh thuc)_BC von DTPT 6 thang 2012" xfId="1240"/>
    <cellStyle name="1_DK bo tri lai (chinh thuc)_Bieu du thao QD von ho tro co MT" xfId="1241"/>
    <cellStyle name="1_DK bo tri lai (chinh thuc)_Hoan chinh KH 2012 (o nha)" xfId="1242"/>
    <cellStyle name="1_DK bo tri lai (chinh thuc)_Hoan chinh KH 2012 (o nha)_Bao cao giai ngan quy I" xfId="1243"/>
    <cellStyle name="1_DK bo tri lai (chinh thuc)_Hoan chinh KH 2012 (o nha)_BC von DTPT 6 thang 2012" xfId="1244"/>
    <cellStyle name="1_DK bo tri lai (chinh thuc)_Hoan chinh KH 2012 (o nha)_Bieu du thao QD von ho tro co MT" xfId="1245"/>
    <cellStyle name="1_DK bo tri lai (chinh thuc)_Hoan chinh KH 2012 (o nha)_Ke hoach 2012 theo doi (giai ngan 30.6.12)" xfId="1246"/>
    <cellStyle name="1_DK bo tri lai (chinh thuc)_Hoan chinh KH 2012 Von ho tro co MT" xfId="1247"/>
    <cellStyle name="1_DK bo tri lai (chinh thuc)_Hoan chinh KH 2012 Von ho tro co MT (chi tiet)" xfId="1248"/>
    <cellStyle name="1_DK bo tri lai (chinh thuc)_Hoan chinh KH 2012 Von ho tro co MT_Bao cao giai ngan quy I" xfId="1249"/>
    <cellStyle name="1_DK bo tri lai (chinh thuc)_Hoan chinh KH 2012 Von ho tro co MT_BC von DTPT 6 thang 2012" xfId="1250"/>
    <cellStyle name="1_DK bo tri lai (chinh thuc)_Hoan chinh KH 2012 Von ho tro co MT_Bieu du thao QD von ho tro co MT" xfId="1251"/>
    <cellStyle name="1_DK bo tri lai (chinh thuc)_Hoan chinh KH 2012 Von ho tro co MT_Ke hoach 2012 theo doi (giai ngan 30.6.12)" xfId="1252"/>
    <cellStyle name="1_DK bo tri lai (chinh thuc)_Ke hoach 2012 (theo doi)" xfId="1253"/>
    <cellStyle name="1_DK bo tri lai (chinh thuc)_Ke hoach 2012 theo doi (giai ngan 30.6.12)" xfId="1254"/>
    <cellStyle name="1_Don gia Du thau ( XL19)" xfId="1255"/>
    <cellStyle name="1_Don gia Du thau ( XL19)_Bao cao tinh hinh thuc hien KH 2009 den 31-01-10" xfId="1256"/>
    <cellStyle name="1_Don gia Du thau ( XL19)_Bao cao tinh hinh thuc hien KH 2009 den 31-01-10 2" xfId="1257"/>
    <cellStyle name="1_Don gia Du thau ( XL19)_Bao cao tinh hinh thuc hien KH 2009 den 31-01-10_BC von DTPT 6 thang 2012" xfId="1258"/>
    <cellStyle name="1_Don gia Du thau ( XL19)_Bao cao tinh hinh thuc hien KH 2009 den 31-01-10_BC von DTPT 6 thang 2012 2" xfId="1259"/>
    <cellStyle name="1_Don gia Du thau ( XL19)_Bao cao tinh hinh thuc hien KH 2009 den 31-01-10_Bieu du thao QD von ho tro co MT" xfId="1260"/>
    <cellStyle name="1_Don gia Du thau ( XL19)_Bao cao tinh hinh thuc hien KH 2009 den 31-01-10_Bieu du thao QD von ho tro co MT 2" xfId="1261"/>
    <cellStyle name="1_Don gia Du thau ( XL19)_Bao cao tinh hinh thuc hien KH 2009 den 31-01-10_Ke hoach 2012 (theo doi)" xfId="1262"/>
    <cellStyle name="1_Don gia Du thau ( XL19)_Bao cao tinh hinh thuc hien KH 2009 den 31-01-10_Ke hoach 2012 (theo doi) 2" xfId="1263"/>
    <cellStyle name="1_Don gia Du thau ( XL19)_Bao cao tinh hinh thuc hien KH 2009 den 31-01-10_Ke hoach 2012 theo doi (giai ngan 30.6.12)" xfId="1264"/>
    <cellStyle name="1_Don gia Du thau ( XL19)_Bao cao tinh hinh thuc hien KH 2009 den 31-01-10_Ke hoach 2012 theo doi (giai ngan 30.6.12) 2" xfId="1265"/>
    <cellStyle name="1_Don gia Du thau ( XL19)_BC von DTPT 6 thang 2012" xfId="1266"/>
    <cellStyle name="1_Don gia Du thau ( XL19)_Bieu du thao QD von ho tro co MT" xfId="1267"/>
    <cellStyle name="1_Don gia Du thau ( XL19)_Book1" xfId="1268"/>
    <cellStyle name="1_Don gia Du thau ( XL19)_Book1_BC von DTPT 6 thang 2012" xfId="1269"/>
    <cellStyle name="1_Don gia Du thau ( XL19)_Book1_Bieu du thao QD von ho tro co MT" xfId="1270"/>
    <cellStyle name="1_Don gia Du thau ( XL19)_Book1_Hoan chinh KH 2012 (o nha)" xfId="1271"/>
    <cellStyle name="1_Don gia Du thau ( XL19)_Book1_Hoan chinh KH 2012 (o nha)_Bao cao giai ngan quy I" xfId="1272"/>
    <cellStyle name="1_Don gia Du thau ( XL19)_Book1_Hoan chinh KH 2012 (o nha)_BC von DTPT 6 thang 2012" xfId="1273"/>
    <cellStyle name="1_Don gia Du thau ( XL19)_Book1_Hoan chinh KH 2012 (o nha)_Bieu du thao QD von ho tro co MT" xfId="1274"/>
    <cellStyle name="1_Don gia Du thau ( XL19)_Book1_Hoan chinh KH 2012 (o nha)_Ke hoach 2012 theo doi (giai ngan 30.6.12)" xfId="1275"/>
    <cellStyle name="1_Don gia Du thau ( XL19)_Book1_Hoan chinh KH 2012 Von ho tro co MT" xfId="1276"/>
    <cellStyle name="1_Don gia Du thau ( XL19)_Book1_Hoan chinh KH 2012 Von ho tro co MT (chi tiet)" xfId="1277"/>
    <cellStyle name="1_Don gia Du thau ( XL19)_Book1_Hoan chinh KH 2012 Von ho tro co MT_Bao cao giai ngan quy I" xfId="1278"/>
    <cellStyle name="1_Don gia Du thau ( XL19)_Book1_Hoan chinh KH 2012 Von ho tro co MT_BC von DTPT 6 thang 2012" xfId="1279"/>
    <cellStyle name="1_Don gia Du thau ( XL19)_Book1_Hoan chinh KH 2012 Von ho tro co MT_Bieu du thao QD von ho tro co MT" xfId="1280"/>
    <cellStyle name="1_Don gia Du thau ( XL19)_Book1_Hoan chinh KH 2012 Von ho tro co MT_Ke hoach 2012 theo doi (giai ngan 30.6.12)" xfId="1281"/>
    <cellStyle name="1_Don gia Du thau ( XL19)_Book1_Ke hoach 2012 (theo doi)" xfId="1282"/>
    <cellStyle name="1_Don gia Du thau ( XL19)_Book1_Ke hoach 2012 theo doi (giai ngan 30.6.12)" xfId="1283"/>
    <cellStyle name="1_Don gia Du thau ( XL19)_Dang ky phan khai von ODA (gui Bo)" xfId="1284"/>
    <cellStyle name="1_Don gia Du thau ( XL19)_Dang ky phan khai von ODA (gui Bo)_BC von DTPT 6 thang 2012" xfId="1285"/>
    <cellStyle name="1_Don gia Du thau ( XL19)_Dang ky phan khai von ODA (gui Bo)_Bieu du thao QD von ho tro co MT" xfId="1286"/>
    <cellStyle name="1_Don gia Du thau ( XL19)_Dang ky phan khai von ODA (gui Bo)_Ke hoach 2012 theo doi (giai ngan 30.6.12)" xfId="1287"/>
    <cellStyle name="1_Don gia Du thau ( XL19)_Ke hoach 2012 (theo doi)" xfId="1288"/>
    <cellStyle name="1_Don gia Du thau ( XL19)_Ke hoach 2012 theo doi (giai ngan 30.6.12)" xfId="1289"/>
    <cellStyle name="1_Don gia Du thau ( XL19)_Tong hop theo doi von TPCP (BC)" xfId="1290"/>
    <cellStyle name="1_Don gia Du thau ( XL19)_Tong hop theo doi von TPCP (BC)_BC von DTPT 6 thang 2012" xfId="1291"/>
    <cellStyle name="1_Don gia Du thau ( XL19)_Tong hop theo doi von TPCP (BC)_Bieu du thao QD von ho tro co MT" xfId="1292"/>
    <cellStyle name="1_Don gia Du thau ( XL19)_Tong hop theo doi von TPCP (BC)_Ke hoach 2012 (theo doi)" xfId="1293"/>
    <cellStyle name="1_Don gia Du thau ( XL19)_Tong hop theo doi von TPCP (BC)_Ke hoach 2012 theo doi (giai ngan 30.6.12)" xfId="1294"/>
    <cellStyle name="1_Dtdchinh2397" xfId="1295"/>
    <cellStyle name="1_Dtdchinh2397_Nhu cau von dau tu 2013-2015 (LD Vụ sua)" xfId="1296"/>
    <cellStyle name="1_Ke hoach 2010 (theo doi)" xfId="1297"/>
    <cellStyle name="1_Ke hoach 2010 (theo doi)_BC von DTPT 6 thang 2012" xfId="1298"/>
    <cellStyle name="1_Ke hoach 2010 (theo doi)_Bieu du thao QD von ho tro co MT" xfId="1299"/>
    <cellStyle name="1_Ke hoach 2010 (theo doi)_Ke hoach 2012 (theo doi)" xfId="1300"/>
    <cellStyle name="1_Ke hoach 2010 (theo doi)_Ke hoach 2012 theo doi (giai ngan 30.6.12)" xfId="1301"/>
    <cellStyle name="1_Ke hoach 2012 (theo doi)" xfId="1302"/>
    <cellStyle name="1_Ke hoach 2012 theo doi (giai ngan 30.6.12)" xfId="1303"/>
    <cellStyle name="1_Ke hoach nam 2013 nguon MT(theo doi) den 31-5-13" xfId="1304"/>
    <cellStyle name="1_KH 2007 (theo doi)" xfId="1305"/>
    <cellStyle name="1_KH 2007 (theo doi)_1 Bieu 6 thang nam 2011" xfId="1306"/>
    <cellStyle name="1_KH 2007 (theo doi)_1 Bieu 6 thang nam 2011 2" xfId="1307"/>
    <cellStyle name="1_KH 2007 (theo doi)_1 Bieu 6 thang nam 2011_BC von DTPT 6 thang 2012" xfId="1308"/>
    <cellStyle name="1_KH 2007 (theo doi)_1 Bieu 6 thang nam 2011_BC von DTPT 6 thang 2012 2" xfId="1309"/>
    <cellStyle name="1_KH 2007 (theo doi)_1 Bieu 6 thang nam 2011_Bieu du thao QD von ho tro co MT" xfId="1310"/>
    <cellStyle name="1_KH 2007 (theo doi)_1 Bieu 6 thang nam 2011_Bieu du thao QD von ho tro co MT 2" xfId="1311"/>
    <cellStyle name="1_KH 2007 (theo doi)_1 Bieu 6 thang nam 2011_Ke hoach 2012 (theo doi)" xfId="1312"/>
    <cellStyle name="1_KH 2007 (theo doi)_1 Bieu 6 thang nam 2011_Ke hoach 2012 (theo doi) 2" xfId="1313"/>
    <cellStyle name="1_KH 2007 (theo doi)_1 Bieu 6 thang nam 2011_Ke hoach 2012 theo doi (giai ngan 30.6.12)" xfId="1314"/>
    <cellStyle name="1_KH 2007 (theo doi)_1 Bieu 6 thang nam 2011_Ke hoach 2012 theo doi (giai ngan 30.6.12) 2" xfId="1315"/>
    <cellStyle name="1_KH 2007 (theo doi)_Bao cao doan cong tac cua Bo thang 4-2010" xfId="1316"/>
    <cellStyle name="1_KH 2007 (theo doi)_Bao cao doan cong tac cua Bo thang 4-2010_BC von DTPT 6 thang 2012" xfId="1317"/>
    <cellStyle name="1_KH 2007 (theo doi)_Bao cao doan cong tac cua Bo thang 4-2010_Bieu du thao QD von ho tro co MT" xfId="1318"/>
    <cellStyle name="1_KH 2007 (theo doi)_Bao cao doan cong tac cua Bo thang 4-2010_Dang ky phan khai von ODA (gui Bo)" xfId="1319"/>
    <cellStyle name="1_KH 2007 (theo doi)_Bao cao doan cong tac cua Bo thang 4-2010_Dang ky phan khai von ODA (gui Bo)_BC von DTPT 6 thang 2012" xfId="1320"/>
    <cellStyle name="1_KH 2007 (theo doi)_Bao cao doan cong tac cua Bo thang 4-2010_Dang ky phan khai von ODA (gui Bo)_Bieu du thao QD von ho tro co MT" xfId="1321"/>
    <cellStyle name="1_KH 2007 (theo doi)_Bao cao doan cong tac cua Bo thang 4-2010_Dang ky phan khai von ODA (gui Bo)_Ke hoach 2012 theo doi (giai ngan 30.6.12)" xfId="1322"/>
    <cellStyle name="1_KH 2007 (theo doi)_Bao cao doan cong tac cua Bo thang 4-2010_Ke hoach 2012 (theo doi)" xfId="1323"/>
    <cellStyle name="1_KH 2007 (theo doi)_Bao cao doan cong tac cua Bo thang 4-2010_Ke hoach 2012 theo doi (giai ngan 30.6.12)" xfId="1324"/>
    <cellStyle name="1_KH 2007 (theo doi)_Bao cao tinh hinh thuc hien KH 2009 den 31-01-10" xfId="1325"/>
    <cellStyle name="1_KH 2007 (theo doi)_Bao cao tinh hinh thuc hien KH 2009 den 31-01-10 2" xfId="1326"/>
    <cellStyle name="1_KH 2007 (theo doi)_Bao cao tinh hinh thuc hien KH 2009 den 31-01-10_BC von DTPT 6 thang 2012" xfId="1327"/>
    <cellStyle name="1_KH 2007 (theo doi)_Bao cao tinh hinh thuc hien KH 2009 den 31-01-10_BC von DTPT 6 thang 2012 2" xfId="1328"/>
    <cellStyle name="1_KH 2007 (theo doi)_Bao cao tinh hinh thuc hien KH 2009 den 31-01-10_Bieu du thao QD von ho tro co MT" xfId="1329"/>
    <cellStyle name="1_KH 2007 (theo doi)_Bao cao tinh hinh thuc hien KH 2009 den 31-01-10_Bieu du thao QD von ho tro co MT 2" xfId="1330"/>
    <cellStyle name="1_KH 2007 (theo doi)_Bao cao tinh hinh thuc hien KH 2009 den 31-01-10_Ke hoach 2012 (theo doi)" xfId="1331"/>
    <cellStyle name="1_KH 2007 (theo doi)_Bao cao tinh hinh thuc hien KH 2009 den 31-01-10_Ke hoach 2012 (theo doi) 2" xfId="1332"/>
    <cellStyle name="1_KH 2007 (theo doi)_Bao cao tinh hinh thuc hien KH 2009 den 31-01-10_Ke hoach 2012 theo doi (giai ngan 30.6.12)" xfId="1333"/>
    <cellStyle name="1_KH 2007 (theo doi)_Bao cao tinh hinh thuc hien KH 2009 den 31-01-10_Ke hoach 2012 theo doi (giai ngan 30.6.12) 2" xfId="1334"/>
    <cellStyle name="1_KH 2007 (theo doi)_BC cong trinh trong diem" xfId="1335"/>
    <cellStyle name="1_KH 2007 (theo doi)_BC cong trinh trong diem 2" xfId="1336"/>
    <cellStyle name="1_KH 2007 (theo doi)_BC cong trinh trong diem_BC von DTPT 6 thang 2012" xfId="1337"/>
    <cellStyle name="1_KH 2007 (theo doi)_BC cong trinh trong diem_BC von DTPT 6 thang 2012 2" xfId="1338"/>
    <cellStyle name="1_KH 2007 (theo doi)_BC cong trinh trong diem_Bieu du thao QD von ho tro co MT" xfId="1339"/>
    <cellStyle name="1_KH 2007 (theo doi)_BC cong trinh trong diem_Bieu du thao QD von ho tro co MT 2" xfId="1340"/>
    <cellStyle name="1_KH 2007 (theo doi)_BC cong trinh trong diem_Ke hoach 2012 (theo doi)" xfId="1341"/>
    <cellStyle name="1_KH 2007 (theo doi)_BC cong trinh trong diem_Ke hoach 2012 (theo doi) 2" xfId="1342"/>
    <cellStyle name="1_KH 2007 (theo doi)_BC cong trinh trong diem_Ke hoach 2012 theo doi (giai ngan 30.6.12)" xfId="1343"/>
    <cellStyle name="1_KH 2007 (theo doi)_BC cong trinh trong diem_Ke hoach 2012 theo doi (giai ngan 30.6.12) 2" xfId="1344"/>
    <cellStyle name="1_KH 2007 (theo doi)_BC von DTPT 6 thang 2012" xfId="1345"/>
    <cellStyle name="1_KH 2007 (theo doi)_Bieu 01 UB(hung)" xfId="1346"/>
    <cellStyle name="1_KH 2007 (theo doi)_Bieu 01 UB(hung) 2" xfId="1347"/>
    <cellStyle name="1_KH 2007 (theo doi)_Bieu du thao QD von ho tro co MT" xfId="1348"/>
    <cellStyle name="1_KH 2007 (theo doi)_Book1" xfId="1349"/>
    <cellStyle name="1_KH 2007 (theo doi)_Book1_BC von DTPT 6 thang 2012" xfId="1350"/>
    <cellStyle name="1_KH 2007 (theo doi)_Book1_Bieu du thao QD von ho tro co MT" xfId="1351"/>
    <cellStyle name="1_KH 2007 (theo doi)_Book1_Hoan chinh KH 2012 (o nha)" xfId="1352"/>
    <cellStyle name="1_KH 2007 (theo doi)_Book1_Hoan chinh KH 2012 (o nha)_Bao cao giai ngan quy I" xfId="1353"/>
    <cellStyle name="1_KH 2007 (theo doi)_Book1_Hoan chinh KH 2012 (o nha)_BC von DTPT 6 thang 2012" xfId="1354"/>
    <cellStyle name="1_KH 2007 (theo doi)_Book1_Hoan chinh KH 2012 (o nha)_Bieu du thao QD von ho tro co MT" xfId="1355"/>
    <cellStyle name="1_KH 2007 (theo doi)_Book1_Hoan chinh KH 2012 (o nha)_Ke hoach 2012 theo doi (giai ngan 30.6.12)" xfId="1356"/>
    <cellStyle name="1_KH 2007 (theo doi)_Book1_Hoan chinh KH 2012 Von ho tro co MT" xfId="1357"/>
    <cellStyle name="1_KH 2007 (theo doi)_Book1_Hoan chinh KH 2012 Von ho tro co MT (chi tiet)" xfId="1358"/>
    <cellStyle name="1_KH 2007 (theo doi)_Book1_Hoan chinh KH 2012 Von ho tro co MT_Bao cao giai ngan quy I" xfId="1359"/>
    <cellStyle name="1_KH 2007 (theo doi)_Book1_Hoan chinh KH 2012 Von ho tro co MT_BC von DTPT 6 thang 2012" xfId="1360"/>
    <cellStyle name="1_KH 2007 (theo doi)_Book1_Hoan chinh KH 2012 Von ho tro co MT_Bieu du thao QD von ho tro co MT" xfId="1361"/>
    <cellStyle name="1_KH 2007 (theo doi)_Book1_Hoan chinh KH 2012 Von ho tro co MT_Ke hoach 2012 theo doi (giai ngan 30.6.12)" xfId="1362"/>
    <cellStyle name="1_KH 2007 (theo doi)_Book1_Ke hoach 2012 (theo doi)" xfId="1363"/>
    <cellStyle name="1_KH 2007 (theo doi)_Book1_Ke hoach 2012 theo doi (giai ngan 30.6.12)" xfId="1364"/>
    <cellStyle name="1_KH 2007 (theo doi)_Chi tieu 5 nam" xfId="1365"/>
    <cellStyle name="1_KH 2007 (theo doi)_Chi tieu 5 nam_BC cong trinh trong diem" xfId="1366"/>
    <cellStyle name="1_KH 2007 (theo doi)_Chi tieu 5 nam_BC cong trinh trong diem_BC von DTPT 6 thang 2012" xfId="1367"/>
    <cellStyle name="1_KH 2007 (theo doi)_Chi tieu 5 nam_BC cong trinh trong diem_Bieu du thao QD von ho tro co MT" xfId="1368"/>
    <cellStyle name="1_KH 2007 (theo doi)_Chi tieu 5 nam_BC cong trinh trong diem_Ke hoach 2012 (theo doi)" xfId="1369"/>
    <cellStyle name="1_KH 2007 (theo doi)_Chi tieu 5 nam_BC cong trinh trong diem_Ke hoach 2012 theo doi (giai ngan 30.6.12)" xfId="1370"/>
    <cellStyle name="1_KH 2007 (theo doi)_Chi tieu 5 nam_BC von DTPT 6 thang 2012" xfId="1371"/>
    <cellStyle name="1_KH 2007 (theo doi)_Chi tieu 5 nam_Bieu du thao QD von ho tro co MT" xfId="1372"/>
    <cellStyle name="1_KH 2007 (theo doi)_Chi tieu 5 nam_Ke hoach 2012 (theo doi)" xfId="1373"/>
    <cellStyle name="1_KH 2007 (theo doi)_Chi tieu 5 nam_Ke hoach 2012 theo doi (giai ngan 30.6.12)" xfId="1374"/>
    <cellStyle name="1_KH 2007 (theo doi)_Chi tieu 5 nam_pvhung.skhdt 20117113152041 Danh muc cong trinh trong diem" xfId="1375"/>
    <cellStyle name="1_KH 2007 (theo doi)_Chi tieu 5 nam_pvhung.skhdt 20117113152041 Danh muc cong trinh trong diem_BC von DTPT 6 thang 2012" xfId="1376"/>
    <cellStyle name="1_KH 2007 (theo doi)_Chi tieu 5 nam_pvhung.skhdt 20117113152041 Danh muc cong trinh trong diem_Bieu du thao QD von ho tro co MT" xfId="1377"/>
    <cellStyle name="1_KH 2007 (theo doi)_Chi tieu 5 nam_pvhung.skhdt 20117113152041 Danh muc cong trinh trong diem_Ke hoach 2012 (theo doi)" xfId="1378"/>
    <cellStyle name="1_KH 2007 (theo doi)_Chi tieu 5 nam_pvhung.skhdt 20117113152041 Danh muc cong trinh trong diem_Ke hoach 2012 theo doi (giai ngan 30.6.12)" xfId="1379"/>
    <cellStyle name="1_KH 2007 (theo doi)_Dang ky phan khai von ODA (gui Bo)" xfId="1380"/>
    <cellStyle name="1_KH 2007 (theo doi)_Dang ky phan khai von ODA (gui Bo)_BC von DTPT 6 thang 2012" xfId="1381"/>
    <cellStyle name="1_KH 2007 (theo doi)_Dang ky phan khai von ODA (gui Bo)_Bieu du thao QD von ho tro co MT" xfId="1382"/>
    <cellStyle name="1_KH 2007 (theo doi)_Dang ky phan khai von ODA (gui Bo)_Ke hoach 2012 theo doi (giai ngan 30.6.12)" xfId="1383"/>
    <cellStyle name="1_KH 2007 (theo doi)_DK bo tri lai (chinh thuc)" xfId="1384"/>
    <cellStyle name="1_KH 2007 (theo doi)_DK bo tri lai (chinh thuc)_BC von DTPT 6 thang 2012" xfId="1385"/>
    <cellStyle name="1_KH 2007 (theo doi)_DK bo tri lai (chinh thuc)_Bieu du thao QD von ho tro co MT" xfId="1386"/>
    <cellStyle name="1_KH 2007 (theo doi)_DK bo tri lai (chinh thuc)_Hoan chinh KH 2012 (o nha)" xfId="1387"/>
    <cellStyle name="1_KH 2007 (theo doi)_DK bo tri lai (chinh thuc)_Hoan chinh KH 2012 (o nha)_Bao cao giai ngan quy I" xfId="1388"/>
    <cellStyle name="1_KH 2007 (theo doi)_DK bo tri lai (chinh thuc)_Hoan chinh KH 2012 (o nha)_BC von DTPT 6 thang 2012" xfId="1389"/>
    <cellStyle name="1_KH 2007 (theo doi)_DK bo tri lai (chinh thuc)_Hoan chinh KH 2012 (o nha)_Bieu du thao QD von ho tro co MT" xfId="1390"/>
    <cellStyle name="1_KH 2007 (theo doi)_DK bo tri lai (chinh thuc)_Hoan chinh KH 2012 (o nha)_Ke hoach 2012 theo doi (giai ngan 30.6.12)" xfId="1391"/>
    <cellStyle name="1_KH 2007 (theo doi)_DK bo tri lai (chinh thuc)_Hoan chinh KH 2012 Von ho tro co MT" xfId="1392"/>
    <cellStyle name="1_KH 2007 (theo doi)_DK bo tri lai (chinh thuc)_Hoan chinh KH 2012 Von ho tro co MT (chi tiet)" xfId="1393"/>
    <cellStyle name="1_KH 2007 (theo doi)_DK bo tri lai (chinh thuc)_Hoan chinh KH 2012 Von ho tro co MT_Bao cao giai ngan quy I" xfId="1394"/>
    <cellStyle name="1_KH 2007 (theo doi)_DK bo tri lai (chinh thuc)_Hoan chinh KH 2012 Von ho tro co MT_BC von DTPT 6 thang 2012" xfId="1395"/>
    <cellStyle name="1_KH 2007 (theo doi)_DK bo tri lai (chinh thuc)_Hoan chinh KH 2012 Von ho tro co MT_Bieu du thao QD von ho tro co MT" xfId="1396"/>
    <cellStyle name="1_KH 2007 (theo doi)_DK bo tri lai (chinh thuc)_Hoan chinh KH 2012 Von ho tro co MT_Ke hoach 2012 theo doi (giai ngan 30.6.12)" xfId="1397"/>
    <cellStyle name="1_KH 2007 (theo doi)_DK bo tri lai (chinh thuc)_Ke hoach 2012 (theo doi)" xfId="1398"/>
    <cellStyle name="1_KH 2007 (theo doi)_DK bo tri lai (chinh thuc)_Ke hoach 2012 theo doi (giai ngan 30.6.12)" xfId="1399"/>
    <cellStyle name="1_KH 2007 (theo doi)_Ke hoach 2010 (theo doi)" xfId="1400"/>
    <cellStyle name="1_KH 2007 (theo doi)_Ke hoach 2010 (theo doi)_BC von DTPT 6 thang 2012" xfId="1401"/>
    <cellStyle name="1_KH 2007 (theo doi)_Ke hoach 2010 (theo doi)_Bieu du thao QD von ho tro co MT" xfId="1402"/>
    <cellStyle name="1_KH 2007 (theo doi)_Ke hoach 2010 (theo doi)_Ke hoach 2012 (theo doi)" xfId="1403"/>
    <cellStyle name="1_KH 2007 (theo doi)_Ke hoach 2010 (theo doi)_Ke hoach 2012 theo doi (giai ngan 30.6.12)" xfId="1404"/>
    <cellStyle name="1_KH 2007 (theo doi)_Ke hoach 2012 (theo doi)" xfId="1405"/>
    <cellStyle name="1_KH 2007 (theo doi)_Ke hoach 2012 theo doi (giai ngan 30.6.12)" xfId="1406"/>
    <cellStyle name="1_KH 2007 (theo doi)_Ke hoach nam 2013 nguon MT(theo doi) den 31-5-13" xfId="1407"/>
    <cellStyle name="1_KH 2007 (theo doi)_pvhung.skhdt 20117113152041 Danh muc cong trinh trong diem" xfId="1408"/>
    <cellStyle name="1_KH 2007 (theo doi)_pvhung.skhdt 20117113152041 Danh muc cong trinh trong diem 2" xfId="1409"/>
    <cellStyle name="1_KH 2007 (theo doi)_pvhung.skhdt 20117113152041 Danh muc cong trinh trong diem_BC von DTPT 6 thang 2012" xfId="1410"/>
    <cellStyle name="1_KH 2007 (theo doi)_pvhung.skhdt 20117113152041 Danh muc cong trinh trong diem_BC von DTPT 6 thang 2012 2" xfId="1411"/>
    <cellStyle name="1_KH 2007 (theo doi)_pvhung.skhdt 20117113152041 Danh muc cong trinh trong diem_Bieu du thao QD von ho tro co MT" xfId="1412"/>
    <cellStyle name="1_KH 2007 (theo doi)_pvhung.skhdt 20117113152041 Danh muc cong trinh trong diem_Bieu du thao QD von ho tro co MT 2" xfId="1413"/>
    <cellStyle name="1_KH 2007 (theo doi)_pvhung.skhdt 20117113152041 Danh muc cong trinh trong diem_Ke hoach 2012 (theo doi)" xfId="1414"/>
    <cellStyle name="1_KH 2007 (theo doi)_pvhung.skhdt 20117113152041 Danh muc cong trinh trong diem_Ke hoach 2012 (theo doi) 2" xfId="1415"/>
    <cellStyle name="1_KH 2007 (theo doi)_pvhung.skhdt 20117113152041 Danh muc cong trinh trong diem_Ke hoach 2012 theo doi (giai ngan 30.6.12)" xfId="1416"/>
    <cellStyle name="1_KH 2007 (theo doi)_pvhung.skhdt 20117113152041 Danh muc cong trinh trong diem_Ke hoach 2012 theo doi (giai ngan 30.6.12) 2" xfId="1417"/>
    <cellStyle name="1_KH 2007 (theo doi)_Tong hop so lieu" xfId="1418"/>
    <cellStyle name="1_KH 2007 (theo doi)_Tong hop so lieu_BC cong trinh trong diem" xfId="1419"/>
    <cellStyle name="1_KH 2007 (theo doi)_Tong hop so lieu_BC cong trinh trong diem_BC von DTPT 6 thang 2012" xfId="1420"/>
    <cellStyle name="1_KH 2007 (theo doi)_Tong hop so lieu_BC cong trinh trong diem_Bieu du thao QD von ho tro co MT" xfId="1421"/>
    <cellStyle name="1_KH 2007 (theo doi)_Tong hop so lieu_BC cong trinh trong diem_Ke hoach 2012 (theo doi)" xfId="1422"/>
    <cellStyle name="1_KH 2007 (theo doi)_Tong hop so lieu_BC cong trinh trong diem_Ke hoach 2012 theo doi (giai ngan 30.6.12)" xfId="1423"/>
    <cellStyle name="1_KH 2007 (theo doi)_Tong hop so lieu_BC von DTPT 6 thang 2012" xfId="1424"/>
    <cellStyle name="1_KH 2007 (theo doi)_Tong hop so lieu_Bieu du thao QD von ho tro co MT" xfId="1425"/>
    <cellStyle name="1_KH 2007 (theo doi)_Tong hop so lieu_Ke hoach 2012 (theo doi)" xfId="1426"/>
    <cellStyle name="1_KH 2007 (theo doi)_Tong hop so lieu_Ke hoach 2012 theo doi (giai ngan 30.6.12)" xfId="1427"/>
    <cellStyle name="1_KH 2007 (theo doi)_Tong hop so lieu_pvhung.skhdt 20117113152041 Danh muc cong trinh trong diem" xfId="1428"/>
    <cellStyle name="1_KH 2007 (theo doi)_Tong hop so lieu_pvhung.skhdt 20117113152041 Danh muc cong trinh trong diem_BC von DTPT 6 thang 2012" xfId="1429"/>
    <cellStyle name="1_KH 2007 (theo doi)_Tong hop so lieu_pvhung.skhdt 20117113152041 Danh muc cong trinh trong diem_Bieu du thao QD von ho tro co MT" xfId="1430"/>
    <cellStyle name="1_KH 2007 (theo doi)_Tong hop so lieu_pvhung.skhdt 20117113152041 Danh muc cong trinh trong diem_Ke hoach 2012 (theo doi)" xfId="1431"/>
    <cellStyle name="1_KH 2007 (theo doi)_Tong hop so lieu_pvhung.skhdt 20117113152041 Danh muc cong trinh trong diem_Ke hoach 2012 theo doi (giai ngan 30.6.12)" xfId="1432"/>
    <cellStyle name="1_KH 2007 (theo doi)_Tong hop theo doi von TPCP (BC)" xfId="1433"/>
    <cellStyle name="1_KH 2007 (theo doi)_Tong hop theo doi von TPCP (BC)_BC von DTPT 6 thang 2012" xfId="1434"/>
    <cellStyle name="1_KH 2007 (theo doi)_Tong hop theo doi von TPCP (BC)_Bieu du thao QD von ho tro co MT" xfId="1435"/>
    <cellStyle name="1_KH 2007 (theo doi)_Tong hop theo doi von TPCP (BC)_Ke hoach 2012 (theo doi)" xfId="1436"/>
    <cellStyle name="1_KH 2007 (theo doi)_Tong hop theo doi von TPCP (BC)_Ke hoach 2012 theo doi (giai ngan 30.6.12)" xfId="1437"/>
    <cellStyle name="1_KH 2007 (theo doi)_Worksheet in D: My Documents Ke Hoach KH cac nam Nam 2014 Bao cao ve Ke hoach nam 2014 ( Hoan chinh sau TL voi Bo KH)" xfId="1438"/>
    <cellStyle name="1_NTHOC" xfId="1439"/>
    <cellStyle name="1_NTHOC_1 Bieu 6 thang nam 2011" xfId="1440"/>
    <cellStyle name="1_NTHOC_1 Bieu 6 thang nam 2011 2" xfId="1441"/>
    <cellStyle name="1_NTHOC_1 Bieu 6 thang nam 2011_BC von DTPT 6 thang 2012" xfId="1442"/>
    <cellStyle name="1_NTHOC_1 Bieu 6 thang nam 2011_BC von DTPT 6 thang 2012 2" xfId="1443"/>
    <cellStyle name="1_NTHOC_1 Bieu 6 thang nam 2011_Bieu du thao QD von ho tro co MT" xfId="1444"/>
    <cellStyle name="1_NTHOC_1 Bieu 6 thang nam 2011_Bieu du thao QD von ho tro co MT 2" xfId="1445"/>
    <cellStyle name="1_NTHOC_1 Bieu 6 thang nam 2011_Ke hoach 2012 (theo doi)" xfId="1446"/>
    <cellStyle name="1_NTHOC_1 Bieu 6 thang nam 2011_Ke hoach 2012 (theo doi) 2" xfId="1447"/>
    <cellStyle name="1_NTHOC_1 Bieu 6 thang nam 2011_Ke hoach 2012 theo doi (giai ngan 30.6.12)" xfId="1448"/>
    <cellStyle name="1_NTHOC_1 Bieu 6 thang nam 2011_Ke hoach 2012 theo doi (giai ngan 30.6.12) 2" xfId="1449"/>
    <cellStyle name="1_NTHOC_Bao cao tinh hinh thuc hien KH 2009 den 31-01-10" xfId="1450"/>
    <cellStyle name="1_NTHOC_Bao cao tinh hinh thuc hien KH 2009 den 31-01-10 2" xfId="1451"/>
    <cellStyle name="1_NTHOC_Bao cao tinh hinh thuc hien KH 2009 den 31-01-10_BC von DTPT 6 thang 2012" xfId="1452"/>
    <cellStyle name="1_NTHOC_Bao cao tinh hinh thuc hien KH 2009 den 31-01-10_BC von DTPT 6 thang 2012 2" xfId="1453"/>
    <cellStyle name="1_NTHOC_Bao cao tinh hinh thuc hien KH 2009 den 31-01-10_Bieu du thao QD von ho tro co MT" xfId="1454"/>
    <cellStyle name="1_NTHOC_Bao cao tinh hinh thuc hien KH 2009 den 31-01-10_Bieu du thao QD von ho tro co MT 2" xfId="1455"/>
    <cellStyle name="1_NTHOC_Bao cao tinh hinh thuc hien KH 2009 den 31-01-10_Ke hoach 2012 (theo doi)" xfId="1456"/>
    <cellStyle name="1_NTHOC_Bao cao tinh hinh thuc hien KH 2009 den 31-01-10_Ke hoach 2012 (theo doi) 2" xfId="1457"/>
    <cellStyle name="1_NTHOC_Bao cao tinh hinh thuc hien KH 2009 den 31-01-10_Ke hoach 2012 theo doi (giai ngan 30.6.12)" xfId="1458"/>
    <cellStyle name="1_NTHOC_Bao cao tinh hinh thuc hien KH 2009 den 31-01-10_Ke hoach 2012 theo doi (giai ngan 30.6.12) 2" xfId="1459"/>
    <cellStyle name="1_NTHOC_BC cong trinh trong diem" xfId="1460"/>
    <cellStyle name="1_NTHOC_BC cong trinh trong diem 2" xfId="1461"/>
    <cellStyle name="1_NTHOC_BC cong trinh trong diem_BC von DTPT 6 thang 2012" xfId="1462"/>
    <cellStyle name="1_NTHOC_BC cong trinh trong diem_BC von DTPT 6 thang 2012 2" xfId="1463"/>
    <cellStyle name="1_NTHOC_BC cong trinh trong diem_Bieu du thao QD von ho tro co MT" xfId="1464"/>
    <cellStyle name="1_NTHOC_BC cong trinh trong diem_Bieu du thao QD von ho tro co MT 2" xfId="1465"/>
    <cellStyle name="1_NTHOC_BC cong trinh trong diem_Ke hoach 2012 (theo doi)" xfId="1466"/>
    <cellStyle name="1_NTHOC_BC cong trinh trong diem_Ke hoach 2012 (theo doi) 2" xfId="1467"/>
    <cellStyle name="1_NTHOC_BC cong trinh trong diem_Ke hoach 2012 theo doi (giai ngan 30.6.12)" xfId="1468"/>
    <cellStyle name="1_NTHOC_BC cong trinh trong diem_Ke hoach 2012 theo doi (giai ngan 30.6.12) 2" xfId="1469"/>
    <cellStyle name="1_NTHOC_BC von DTPT 6 thang 2012" xfId="1470"/>
    <cellStyle name="1_NTHOC_Bieu 01 UB(hung)" xfId="1471"/>
    <cellStyle name="1_NTHOC_Bieu 01 UB(hung) 2" xfId="1472"/>
    <cellStyle name="1_NTHOC_Bieu du thao QD von ho tro co MT" xfId="1473"/>
    <cellStyle name="1_NTHOC_Chi tieu 5 nam" xfId="1474"/>
    <cellStyle name="1_NTHOC_Chi tieu 5 nam_BC cong trinh trong diem" xfId="1475"/>
    <cellStyle name="1_NTHOC_Chi tieu 5 nam_BC cong trinh trong diem_BC von DTPT 6 thang 2012" xfId="1476"/>
    <cellStyle name="1_NTHOC_Chi tieu 5 nam_BC cong trinh trong diem_Bieu du thao QD von ho tro co MT" xfId="1477"/>
    <cellStyle name="1_NTHOC_Chi tieu 5 nam_BC cong trinh trong diem_Ke hoach 2012 (theo doi)" xfId="1478"/>
    <cellStyle name="1_NTHOC_Chi tieu 5 nam_BC cong trinh trong diem_Ke hoach 2012 theo doi (giai ngan 30.6.12)" xfId="1479"/>
    <cellStyle name="1_NTHOC_Chi tieu 5 nam_BC von DTPT 6 thang 2012" xfId="1480"/>
    <cellStyle name="1_NTHOC_Chi tieu 5 nam_Bieu du thao QD von ho tro co MT" xfId="1481"/>
    <cellStyle name="1_NTHOC_Chi tieu 5 nam_Ke hoach 2012 (theo doi)" xfId="1482"/>
    <cellStyle name="1_NTHOC_Chi tieu 5 nam_Ke hoach 2012 theo doi (giai ngan 30.6.12)" xfId="1483"/>
    <cellStyle name="1_NTHOC_Chi tieu 5 nam_pvhung.skhdt 20117113152041 Danh muc cong trinh trong diem" xfId="1484"/>
    <cellStyle name="1_NTHOC_Chi tieu 5 nam_pvhung.skhdt 20117113152041 Danh muc cong trinh trong diem_BC von DTPT 6 thang 2012" xfId="1485"/>
    <cellStyle name="1_NTHOC_Chi tieu 5 nam_pvhung.skhdt 20117113152041 Danh muc cong trinh trong diem_Bieu du thao QD von ho tro co MT" xfId="1486"/>
    <cellStyle name="1_NTHOC_Chi tieu 5 nam_pvhung.skhdt 20117113152041 Danh muc cong trinh trong diem_Ke hoach 2012 (theo doi)" xfId="1487"/>
    <cellStyle name="1_NTHOC_Chi tieu 5 nam_pvhung.skhdt 20117113152041 Danh muc cong trinh trong diem_Ke hoach 2012 theo doi (giai ngan 30.6.12)" xfId="1488"/>
    <cellStyle name="1_NTHOC_Dang ky phan khai von ODA (gui Bo)" xfId="1489"/>
    <cellStyle name="1_NTHOC_Dang ky phan khai von ODA (gui Bo)_BC von DTPT 6 thang 2012" xfId="1490"/>
    <cellStyle name="1_NTHOC_Dang ky phan khai von ODA (gui Bo)_Bieu du thao QD von ho tro co MT" xfId="1491"/>
    <cellStyle name="1_NTHOC_Dang ky phan khai von ODA (gui Bo)_Ke hoach 2012 theo doi (giai ngan 30.6.12)" xfId="1492"/>
    <cellStyle name="1_NTHOC_DK bo tri lai (chinh thuc)" xfId="1493"/>
    <cellStyle name="1_NTHOC_DK bo tri lai (chinh thuc)_BC von DTPT 6 thang 2012" xfId="1494"/>
    <cellStyle name="1_NTHOC_DK bo tri lai (chinh thuc)_Bieu du thao QD von ho tro co MT" xfId="1495"/>
    <cellStyle name="1_NTHOC_DK bo tri lai (chinh thuc)_Ke hoach 2012 (theo doi)" xfId="1496"/>
    <cellStyle name="1_NTHOC_DK bo tri lai (chinh thuc)_Ke hoach 2012 theo doi (giai ngan 30.6.12)" xfId="1497"/>
    <cellStyle name="1_NTHOC_Ke hoach 2012 (theo doi)" xfId="1498"/>
    <cellStyle name="1_NTHOC_Ke hoach 2012 theo doi (giai ngan 30.6.12)" xfId="1499"/>
    <cellStyle name="1_NTHOC_Ke hoach nam 2013 nguon MT(theo doi) den 31-5-13" xfId="1500"/>
    <cellStyle name="1_NTHOC_pvhung.skhdt 20117113152041 Danh muc cong trinh trong diem" xfId="1501"/>
    <cellStyle name="1_NTHOC_pvhung.skhdt 20117113152041 Danh muc cong trinh trong diem 2" xfId="1502"/>
    <cellStyle name="1_NTHOC_pvhung.skhdt 20117113152041 Danh muc cong trinh trong diem_BC von DTPT 6 thang 2012" xfId="1503"/>
    <cellStyle name="1_NTHOC_pvhung.skhdt 20117113152041 Danh muc cong trinh trong diem_BC von DTPT 6 thang 2012 2" xfId="1504"/>
    <cellStyle name="1_NTHOC_pvhung.skhdt 20117113152041 Danh muc cong trinh trong diem_Bieu du thao QD von ho tro co MT" xfId="1505"/>
    <cellStyle name="1_NTHOC_pvhung.skhdt 20117113152041 Danh muc cong trinh trong diem_Bieu du thao QD von ho tro co MT 2" xfId="1506"/>
    <cellStyle name="1_NTHOC_pvhung.skhdt 20117113152041 Danh muc cong trinh trong diem_Ke hoach 2012 (theo doi)" xfId="1507"/>
    <cellStyle name="1_NTHOC_pvhung.skhdt 20117113152041 Danh muc cong trinh trong diem_Ke hoach 2012 (theo doi) 2" xfId="1508"/>
    <cellStyle name="1_NTHOC_pvhung.skhdt 20117113152041 Danh muc cong trinh trong diem_Ke hoach 2012 theo doi (giai ngan 30.6.12)" xfId="1509"/>
    <cellStyle name="1_NTHOC_pvhung.skhdt 20117113152041 Danh muc cong trinh trong diem_Ke hoach 2012 theo doi (giai ngan 30.6.12) 2" xfId="1510"/>
    <cellStyle name="1_NTHOC_Ra soat KH 2009 (chinh thuc o nha)" xfId="1511"/>
    <cellStyle name="1_NTHOC_Ra soat KH 2009 (chinh thuc o nha)_BC von DTPT 6 thang 2012" xfId="1512"/>
    <cellStyle name="1_NTHOC_Ra soat KH 2009 (chinh thuc o nha)_Bieu du thao QD von ho tro co MT" xfId="1513"/>
    <cellStyle name="1_NTHOC_Ra soat KH 2009 (chinh thuc o nha)_Ke hoach 2012 (theo doi)" xfId="1514"/>
    <cellStyle name="1_NTHOC_Ra soat KH 2009 (chinh thuc o nha)_Ke hoach 2012 theo doi (giai ngan 30.6.12)" xfId="1515"/>
    <cellStyle name="1_NTHOC_Tong hop so lieu" xfId="1516"/>
    <cellStyle name="1_NTHOC_Tong hop so lieu_BC cong trinh trong diem" xfId="1517"/>
    <cellStyle name="1_NTHOC_Tong hop so lieu_BC cong trinh trong diem_BC von DTPT 6 thang 2012" xfId="1518"/>
    <cellStyle name="1_NTHOC_Tong hop so lieu_BC cong trinh trong diem_Bieu du thao QD von ho tro co MT" xfId="1519"/>
    <cellStyle name="1_NTHOC_Tong hop so lieu_BC cong trinh trong diem_Ke hoach 2012 (theo doi)" xfId="1520"/>
    <cellStyle name="1_NTHOC_Tong hop so lieu_BC cong trinh trong diem_Ke hoach 2012 theo doi (giai ngan 30.6.12)" xfId="1521"/>
    <cellStyle name="1_NTHOC_Tong hop so lieu_BC von DTPT 6 thang 2012" xfId="1522"/>
    <cellStyle name="1_NTHOC_Tong hop so lieu_Bieu du thao QD von ho tro co MT" xfId="1523"/>
    <cellStyle name="1_NTHOC_Tong hop so lieu_Ke hoach 2012 (theo doi)" xfId="1524"/>
    <cellStyle name="1_NTHOC_Tong hop so lieu_Ke hoach 2012 theo doi (giai ngan 30.6.12)" xfId="1525"/>
    <cellStyle name="1_NTHOC_Tong hop so lieu_pvhung.skhdt 20117113152041 Danh muc cong trinh trong diem" xfId="1526"/>
    <cellStyle name="1_NTHOC_Tong hop so lieu_pvhung.skhdt 20117113152041 Danh muc cong trinh trong diem_BC von DTPT 6 thang 2012" xfId="1527"/>
    <cellStyle name="1_NTHOC_Tong hop so lieu_pvhung.skhdt 20117113152041 Danh muc cong trinh trong diem_Bieu du thao QD von ho tro co MT" xfId="1528"/>
    <cellStyle name="1_NTHOC_Tong hop so lieu_pvhung.skhdt 20117113152041 Danh muc cong trinh trong diem_Ke hoach 2012 (theo doi)" xfId="1529"/>
    <cellStyle name="1_NTHOC_Tong hop so lieu_pvhung.skhdt 20117113152041 Danh muc cong trinh trong diem_Ke hoach 2012 theo doi (giai ngan 30.6.12)" xfId="1530"/>
    <cellStyle name="1_NTHOC_Tong hop theo doi von TPCP" xfId="1531"/>
    <cellStyle name="1_NTHOC_Tong hop theo doi von TPCP (BC)" xfId="1532"/>
    <cellStyle name="1_NTHOC_Tong hop theo doi von TPCP (BC)_BC von DTPT 6 thang 2012" xfId="1533"/>
    <cellStyle name="1_NTHOC_Tong hop theo doi von TPCP (BC)_Bieu du thao QD von ho tro co MT" xfId="1534"/>
    <cellStyle name="1_NTHOC_Tong hop theo doi von TPCP (BC)_Ke hoach 2012 (theo doi)" xfId="1535"/>
    <cellStyle name="1_NTHOC_Tong hop theo doi von TPCP (BC)_Ke hoach 2012 theo doi (giai ngan 30.6.12)" xfId="1536"/>
    <cellStyle name="1_NTHOC_Tong hop theo doi von TPCP_BC von DTPT 6 thang 2012" xfId="1537"/>
    <cellStyle name="1_NTHOC_Tong hop theo doi von TPCP_Bieu du thao QD von ho tro co MT" xfId="1538"/>
    <cellStyle name="1_NTHOC_Tong hop theo doi von TPCP_Dang ky phan khai von ODA (gui Bo)" xfId="1539"/>
    <cellStyle name="1_NTHOC_Tong hop theo doi von TPCP_Dang ky phan khai von ODA (gui Bo)_BC von DTPT 6 thang 2012" xfId="1540"/>
    <cellStyle name="1_NTHOC_Tong hop theo doi von TPCP_Dang ky phan khai von ODA (gui Bo)_Bieu du thao QD von ho tro co MT" xfId="1541"/>
    <cellStyle name="1_NTHOC_Tong hop theo doi von TPCP_Dang ky phan khai von ODA (gui Bo)_Ke hoach 2012 theo doi (giai ngan 30.6.12)" xfId="1542"/>
    <cellStyle name="1_NTHOC_Tong hop theo doi von TPCP_Ke hoach 2012 (theo doi)" xfId="1543"/>
    <cellStyle name="1_NTHOC_Tong hop theo doi von TPCP_Ke hoach 2012 theo doi (giai ngan 30.6.12)" xfId="1544"/>
    <cellStyle name="1_NTHOC_Worksheet in D: My Documents Ke Hoach KH cac nam Nam 2014 Bao cao ve Ke hoach nam 2014 ( Hoan chinh sau TL voi Bo KH)" xfId="1545"/>
    <cellStyle name="1_pvhung.skhdt 20117113152041 Danh muc cong trinh trong diem" xfId="1546"/>
    <cellStyle name="1_pvhung.skhdt 20117113152041 Danh muc cong trinh trong diem 2" xfId="1547"/>
    <cellStyle name="1_pvhung.skhdt 20117113152041 Danh muc cong trinh trong diem_BC von DTPT 6 thang 2012" xfId="1548"/>
    <cellStyle name="1_pvhung.skhdt 20117113152041 Danh muc cong trinh trong diem_BC von DTPT 6 thang 2012 2" xfId="1549"/>
    <cellStyle name="1_pvhung.skhdt 20117113152041 Danh muc cong trinh trong diem_Bieu du thao QD von ho tro co MT" xfId="1550"/>
    <cellStyle name="1_pvhung.skhdt 20117113152041 Danh muc cong trinh trong diem_Bieu du thao QD von ho tro co MT 2" xfId="1551"/>
    <cellStyle name="1_pvhung.skhdt 20117113152041 Danh muc cong trinh trong diem_Ke hoach 2012 (theo doi)" xfId="1552"/>
    <cellStyle name="1_pvhung.skhdt 20117113152041 Danh muc cong trinh trong diem_Ke hoach 2012 (theo doi) 2" xfId="1553"/>
    <cellStyle name="1_pvhung.skhdt 20117113152041 Danh muc cong trinh trong diem_Ke hoach 2012 theo doi (giai ngan 30.6.12)" xfId="1554"/>
    <cellStyle name="1_pvhung.skhdt 20117113152041 Danh muc cong trinh trong diem_Ke hoach 2012 theo doi (giai ngan 30.6.12) 2" xfId="1555"/>
    <cellStyle name="1_Ra soat Giai ngan 2007 (dang lam)" xfId="1556"/>
    <cellStyle name="1_Ra soat Giai ngan 2007 (dang lam)_Bao cao tinh hinh thuc hien KH 2009 den 31-01-10" xfId="1557"/>
    <cellStyle name="1_Ra soat Giai ngan 2007 (dang lam)_Bao cao tinh hinh thuc hien KH 2009 den 31-01-10 2" xfId="1558"/>
    <cellStyle name="1_Ra soat Giai ngan 2007 (dang lam)_Bao cao tinh hinh thuc hien KH 2009 den 31-01-10_BC von DTPT 6 thang 2012" xfId="1559"/>
    <cellStyle name="1_Ra soat Giai ngan 2007 (dang lam)_Bao cao tinh hinh thuc hien KH 2009 den 31-01-10_BC von DTPT 6 thang 2012 2" xfId="1560"/>
    <cellStyle name="1_Ra soat Giai ngan 2007 (dang lam)_Bao cao tinh hinh thuc hien KH 2009 den 31-01-10_Bieu du thao QD von ho tro co MT" xfId="1561"/>
    <cellStyle name="1_Ra soat Giai ngan 2007 (dang lam)_Bao cao tinh hinh thuc hien KH 2009 den 31-01-10_Bieu du thao QD von ho tro co MT 2" xfId="1562"/>
    <cellStyle name="1_Ra soat Giai ngan 2007 (dang lam)_Bao cao tinh hinh thuc hien KH 2009 den 31-01-10_Ke hoach 2012 (theo doi)" xfId="1563"/>
    <cellStyle name="1_Ra soat Giai ngan 2007 (dang lam)_Bao cao tinh hinh thuc hien KH 2009 den 31-01-10_Ke hoach 2012 (theo doi) 2" xfId="1564"/>
    <cellStyle name="1_Ra soat Giai ngan 2007 (dang lam)_Bao cao tinh hinh thuc hien KH 2009 den 31-01-10_Ke hoach 2012 theo doi (giai ngan 30.6.12)" xfId="1565"/>
    <cellStyle name="1_Ra soat Giai ngan 2007 (dang lam)_Bao cao tinh hinh thuc hien KH 2009 den 31-01-10_Ke hoach 2012 theo doi (giai ngan 30.6.12) 2" xfId="1566"/>
    <cellStyle name="1_Ra soat Giai ngan 2007 (dang lam)_BC von DTPT 6 thang 2012" xfId="1567"/>
    <cellStyle name="1_Ra soat Giai ngan 2007 (dang lam)_Bieu du thao QD von ho tro co MT" xfId="1568"/>
    <cellStyle name="1_Ra soat Giai ngan 2007 (dang lam)_Book1" xfId="1569"/>
    <cellStyle name="1_Ra soat Giai ngan 2007 (dang lam)_Book1_BC von DTPT 6 thang 2012" xfId="1570"/>
    <cellStyle name="1_Ra soat Giai ngan 2007 (dang lam)_Book1_Bieu du thao QD von ho tro co MT" xfId="1571"/>
    <cellStyle name="1_Ra soat Giai ngan 2007 (dang lam)_Book1_Hoan chinh KH 2012 (o nha)" xfId="1572"/>
    <cellStyle name="1_Ra soat Giai ngan 2007 (dang lam)_Book1_Hoan chinh KH 2012 (o nha)_Bao cao giai ngan quy I" xfId="1573"/>
    <cellStyle name="1_Ra soat Giai ngan 2007 (dang lam)_Book1_Hoan chinh KH 2012 (o nha)_BC von DTPT 6 thang 2012" xfId="1574"/>
    <cellStyle name="1_Ra soat Giai ngan 2007 (dang lam)_Book1_Hoan chinh KH 2012 (o nha)_Bieu du thao QD von ho tro co MT" xfId="1575"/>
    <cellStyle name="1_Ra soat Giai ngan 2007 (dang lam)_Book1_Hoan chinh KH 2012 (o nha)_Ke hoach 2012 theo doi (giai ngan 30.6.12)" xfId="1576"/>
    <cellStyle name="1_Ra soat Giai ngan 2007 (dang lam)_Book1_Hoan chinh KH 2012 Von ho tro co MT" xfId="1577"/>
    <cellStyle name="1_Ra soat Giai ngan 2007 (dang lam)_Book1_Hoan chinh KH 2012 Von ho tro co MT (chi tiet)" xfId="1578"/>
    <cellStyle name="1_Ra soat Giai ngan 2007 (dang lam)_Book1_Hoan chinh KH 2012 Von ho tro co MT_Bao cao giai ngan quy I" xfId="1579"/>
    <cellStyle name="1_Ra soat Giai ngan 2007 (dang lam)_Book1_Hoan chinh KH 2012 Von ho tro co MT_BC von DTPT 6 thang 2012" xfId="1580"/>
    <cellStyle name="1_Ra soat Giai ngan 2007 (dang lam)_Book1_Hoan chinh KH 2012 Von ho tro co MT_Bieu du thao QD von ho tro co MT" xfId="1581"/>
    <cellStyle name="1_Ra soat Giai ngan 2007 (dang lam)_Book1_Hoan chinh KH 2012 Von ho tro co MT_Ke hoach 2012 theo doi (giai ngan 30.6.12)" xfId="1582"/>
    <cellStyle name="1_Ra soat Giai ngan 2007 (dang lam)_Book1_Ke hoach 2012 (theo doi)" xfId="1583"/>
    <cellStyle name="1_Ra soat Giai ngan 2007 (dang lam)_Book1_Ke hoach 2012 theo doi (giai ngan 30.6.12)" xfId="1584"/>
    <cellStyle name="1_Ra soat Giai ngan 2007 (dang lam)_Dang ky phan khai von ODA (gui Bo)" xfId="1585"/>
    <cellStyle name="1_Ra soat Giai ngan 2007 (dang lam)_Dang ky phan khai von ODA (gui Bo)_BC von DTPT 6 thang 2012" xfId="1586"/>
    <cellStyle name="1_Ra soat Giai ngan 2007 (dang lam)_Dang ky phan khai von ODA (gui Bo)_Bieu du thao QD von ho tro co MT" xfId="1587"/>
    <cellStyle name="1_Ra soat Giai ngan 2007 (dang lam)_Dang ky phan khai von ODA (gui Bo)_Ke hoach 2012 theo doi (giai ngan 30.6.12)" xfId="1588"/>
    <cellStyle name="1_Ra soat Giai ngan 2007 (dang lam)_Ke hoach 2012 (theo doi)" xfId="1589"/>
    <cellStyle name="1_Ra soat Giai ngan 2007 (dang lam)_Ke hoach 2012 theo doi (giai ngan 30.6.12)" xfId="1590"/>
    <cellStyle name="1_Ra soat Giai ngan 2007 (dang lam)_Tong hop theo doi von TPCP (BC)" xfId="1591"/>
    <cellStyle name="1_Ra soat Giai ngan 2007 (dang lam)_Tong hop theo doi von TPCP (BC)_BC von DTPT 6 thang 2012" xfId="1592"/>
    <cellStyle name="1_Ra soat Giai ngan 2007 (dang lam)_Tong hop theo doi von TPCP (BC)_Bieu du thao QD von ho tro co MT" xfId="1593"/>
    <cellStyle name="1_Ra soat Giai ngan 2007 (dang lam)_Tong hop theo doi von TPCP (BC)_Ke hoach 2012 (theo doi)" xfId="1594"/>
    <cellStyle name="1_Ra soat Giai ngan 2007 (dang lam)_Tong hop theo doi von TPCP (BC)_Ke hoach 2012 theo doi (giai ngan 30.6.12)" xfId="1595"/>
    <cellStyle name="1_Theo doi von TPCP (dang lam)" xfId="1624"/>
    <cellStyle name="1_Theo doi von TPCP (dang lam)_Bao cao tinh hinh thuc hien KH 2009 den 31-01-10" xfId="1625"/>
    <cellStyle name="1_Theo doi von TPCP (dang lam)_Bao cao tinh hinh thuc hien KH 2009 den 31-01-10 2" xfId="1626"/>
    <cellStyle name="1_Theo doi von TPCP (dang lam)_Bao cao tinh hinh thuc hien KH 2009 den 31-01-10_BC von DTPT 6 thang 2012" xfId="1627"/>
    <cellStyle name="1_Theo doi von TPCP (dang lam)_Bao cao tinh hinh thuc hien KH 2009 den 31-01-10_BC von DTPT 6 thang 2012 2" xfId="1628"/>
    <cellStyle name="1_Theo doi von TPCP (dang lam)_Bao cao tinh hinh thuc hien KH 2009 den 31-01-10_Bieu du thao QD von ho tro co MT" xfId="1629"/>
    <cellStyle name="1_Theo doi von TPCP (dang lam)_Bao cao tinh hinh thuc hien KH 2009 den 31-01-10_Bieu du thao QD von ho tro co MT 2" xfId="1630"/>
    <cellStyle name="1_Theo doi von TPCP (dang lam)_Bao cao tinh hinh thuc hien KH 2009 den 31-01-10_Ke hoach 2012 (theo doi)" xfId="1631"/>
    <cellStyle name="1_Theo doi von TPCP (dang lam)_Bao cao tinh hinh thuc hien KH 2009 den 31-01-10_Ke hoach 2012 (theo doi) 2" xfId="1632"/>
    <cellStyle name="1_Theo doi von TPCP (dang lam)_Bao cao tinh hinh thuc hien KH 2009 den 31-01-10_Ke hoach 2012 theo doi (giai ngan 30.6.12)" xfId="1633"/>
    <cellStyle name="1_Theo doi von TPCP (dang lam)_Bao cao tinh hinh thuc hien KH 2009 den 31-01-10_Ke hoach 2012 theo doi (giai ngan 30.6.12) 2" xfId="1634"/>
    <cellStyle name="1_Theo doi von TPCP (dang lam)_BC von DTPT 6 thang 2012" xfId="1635"/>
    <cellStyle name="1_Theo doi von TPCP (dang lam)_Bieu du thao QD von ho tro co MT" xfId="1636"/>
    <cellStyle name="1_Theo doi von TPCP (dang lam)_Book1" xfId="1637"/>
    <cellStyle name="1_Theo doi von TPCP (dang lam)_Book1_BC von DTPT 6 thang 2012" xfId="1638"/>
    <cellStyle name="1_Theo doi von TPCP (dang lam)_Book1_Bieu du thao QD von ho tro co MT" xfId="1639"/>
    <cellStyle name="1_Theo doi von TPCP (dang lam)_Book1_Hoan chinh KH 2012 (o nha)" xfId="1640"/>
    <cellStyle name="1_Theo doi von TPCP (dang lam)_Book1_Hoan chinh KH 2012 (o nha)_Bao cao giai ngan quy I" xfId="1641"/>
    <cellStyle name="1_Theo doi von TPCP (dang lam)_Book1_Hoan chinh KH 2012 (o nha)_BC von DTPT 6 thang 2012" xfId="1642"/>
    <cellStyle name="1_Theo doi von TPCP (dang lam)_Book1_Hoan chinh KH 2012 (o nha)_Bieu du thao QD von ho tro co MT" xfId="1643"/>
    <cellStyle name="1_Theo doi von TPCP (dang lam)_Book1_Hoan chinh KH 2012 (o nha)_Ke hoach 2012 theo doi (giai ngan 30.6.12)" xfId="1644"/>
    <cellStyle name="1_Theo doi von TPCP (dang lam)_Book1_Hoan chinh KH 2012 Von ho tro co MT" xfId="1645"/>
    <cellStyle name="1_Theo doi von TPCP (dang lam)_Book1_Hoan chinh KH 2012 Von ho tro co MT (chi tiet)" xfId="1646"/>
    <cellStyle name="1_Theo doi von TPCP (dang lam)_Book1_Hoan chinh KH 2012 Von ho tro co MT_Bao cao giai ngan quy I" xfId="1647"/>
    <cellStyle name="1_Theo doi von TPCP (dang lam)_Book1_Hoan chinh KH 2012 Von ho tro co MT_BC von DTPT 6 thang 2012" xfId="1648"/>
    <cellStyle name="1_Theo doi von TPCP (dang lam)_Book1_Hoan chinh KH 2012 Von ho tro co MT_Bieu du thao QD von ho tro co MT" xfId="1649"/>
    <cellStyle name="1_Theo doi von TPCP (dang lam)_Book1_Hoan chinh KH 2012 Von ho tro co MT_Ke hoach 2012 theo doi (giai ngan 30.6.12)" xfId="1650"/>
    <cellStyle name="1_Theo doi von TPCP (dang lam)_Book1_Ke hoach 2012 (theo doi)" xfId="1651"/>
    <cellStyle name="1_Theo doi von TPCP (dang lam)_Book1_Ke hoach 2012 theo doi (giai ngan 30.6.12)" xfId="1652"/>
    <cellStyle name="1_Theo doi von TPCP (dang lam)_Dang ky phan khai von ODA (gui Bo)" xfId="1653"/>
    <cellStyle name="1_Theo doi von TPCP (dang lam)_Dang ky phan khai von ODA (gui Bo)_BC von DTPT 6 thang 2012" xfId="1654"/>
    <cellStyle name="1_Theo doi von TPCP (dang lam)_Dang ky phan khai von ODA (gui Bo)_Bieu du thao QD von ho tro co MT" xfId="1655"/>
    <cellStyle name="1_Theo doi von TPCP (dang lam)_Dang ky phan khai von ODA (gui Bo)_Ke hoach 2012 theo doi (giai ngan 30.6.12)" xfId="1656"/>
    <cellStyle name="1_Theo doi von TPCP (dang lam)_Ke hoach 2012 (theo doi)" xfId="1657"/>
    <cellStyle name="1_Theo doi von TPCP (dang lam)_Ke hoach 2012 theo doi (giai ngan 30.6.12)" xfId="1658"/>
    <cellStyle name="1_Theo doi von TPCP (dang lam)_Tong hop theo doi von TPCP (BC)" xfId="1659"/>
    <cellStyle name="1_Theo doi von TPCP (dang lam)_Tong hop theo doi von TPCP (BC)_BC von DTPT 6 thang 2012" xfId="1660"/>
    <cellStyle name="1_Theo doi von TPCP (dang lam)_Tong hop theo doi von TPCP (BC)_Bieu du thao QD von ho tro co MT" xfId="1661"/>
    <cellStyle name="1_Theo doi von TPCP (dang lam)_Tong hop theo doi von TPCP (BC)_Ke hoach 2012 (theo doi)" xfId="1662"/>
    <cellStyle name="1_Theo doi von TPCP (dang lam)_Tong hop theo doi von TPCP (BC)_Ke hoach 2012 theo doi (giai ngan 30.6.12)" xfId="1663"/>
    <cellStyle name="1_Tong hop so lieu" xfId="1596"/>
    <cellStyle name="1_Tong hop so lieu_BC cong trinh trong diem" xfId="1597"/>
    <cellStyle name="1_Tong hop so lieu_BC cong trinh trong diem_BC von DTPT 6 thang 2012" xfId="1598"/>
    <cellStyle name="1_Tong hop so lieu_BC cong trinh trong diem_Bieu du thao QD von ho tro co MT" xfId="1599"/>
    <cellStyle name="1_Tong hop so lieu_BC cong trinh trong diem_Ke hoach 2012 (theo doi)" xfId="1600"/>
    <cellStyle name="1_Tong hop so lieu_BC cong trinh trong diem_Ke hoach 2012 theo doi (giai ngan 30.6.12)" xfId="1601"/>
    <cellStyle name="1_Tong hop so lieu_BC von DTPT 6 thang 2012" xfId="1602"/>
    <cellStyle name="1_Tong hop so lieu_Bieu du thao QD von ho tro co MT" xfId="1603"/>
    <cellStyle name="1_Tong hop so lieu_Ke hoach 2012 (theo doi)" xfId="1604"/>
    <cellStyle name="1_Tong hop so lieu_Ke hoach 2012 theo doi (giai ngan 30.6.12)" xfId="1605"/>
    <cellStyle name="1_Tong hop so lieu_pvhung.skhdt 20117113152041 Danh muc cong trinh trong diem" xfId="1606"/>
    <cellStyle name="1_Tong hop so lieu_pvhung.skhdt 20117113152041 Danh muc cong trinh trong diem_BC von DTPT 6 thang 2012" xfId="1607"/>
    <cellStyle name="1_Tong hop so lieu_pvhung.skhdt 20117113152041 Danh muc cong trinh trong diem_Bieu du thao QD von ho tro co MT" xfId="1608"/>
    <cellStyle name="1_Tong hop so lieu_pvhung.skhdt 20117113152041 Danh muc cong trinh trong diem_Ke hoach 2012 (theo doi)" xfId="1609"/>
    <cellStyle name="1_Tong hop so lieu_pvhung.skhdt 20117113152041 Danh muc cong trinh trong diem_Ke hoach 2012 theo doi (giai ngan 30.6.12)" xfId="1610"/>
    <cellStyle name="1_Tong hop theo doi von TPCP (BC)" xfId="1611"/>
    <cellStyle name="1_Tong hop theo doi von TPCP (BC)_BC von DTPT 6 thang 2012" xfId="1612"/>
    <cellStyle name="1_Tong hop theo doi von TPCP (BC)_Bieu du thao QD von ho tro co MT" xfId="1613"/>
    <cellStyle name="1_Tong hop theo doi von TPCP (BC)_Ke hoach 2012 (theo doi)" xfId="1614"/>
    <cellStyle name="1_Tong hop theo doi von TPCP (BC)_Ke hoach 2012 theo doi (giai ngan 30.6.12)" xfId="1615"/>
    <cellStyle name="1_Tumorong" xfId="1616"/>
    <cellStyle name="1_Tumorong 2" xfId="1617"/>
    <cellStyle name="1_Tumorong_BC von DTPT 6 thang 2012" xfId="1618"/>
    <cellStyle name="1_Tumorong_BC von DTPT 6 thang 2012 2" xfId="1619"/>
    <cellStyle name="1_Tumorong_Bieu du thao QD von ho tro co MT" xfId="1620"/>
    <cellStyle name="1_Tumorong_Bieu du thao QD von ho tro co MT 2" xfId="1621"/>
    <cellStyle name="1_Tumorong_Ke hoach 2012 theo doi (giai ngan 30.6.12)" xfId="1622"/>
    <cellStyle name="1_Tumorong_Ke hoach 2012 theo doi (giai ngan 30.6.12) 2" xfId="1623"/>
    <cellStyle name="1_Worksheet in D: My Documents Ke Hoach KH cac nam Nam 2014 Bao cao ve Ke hoach nam 2014 ( Hoan chinh sau TL voi Bo KH)" xfId="1664"/>
    <cellStyle name="1_ÿÿÿÿÿ" xfId="1665"/>
    <cellStyle name="1_ÿÿÿÿÿ_Bao cao tinh hinh thuc hien KH 2009 den 31-01-10" xfId="1666"/>
    <cellStyle name="1_ÿÿÿÿÿ_Bao cao tinh hinh thuc hien KH 2009 den 31-01-10 2" xfId="1667"/>
    <cellStyle name="1_ÿÿÿÿÿ_Bao cao tinh hinh thuc hien KH 2009 den 31-01-10_BC von DTPT 6 thang 2012" xfId="1668"/>
    <cellStyle name="1_ÿÿÿÿÿ_Bao cao tinh hinh thuc hien KH 2009 den 31-01-10_BC von DTPT 6 thang 2012 2" xfId="1669"/>
    <cellStyle name="1_ÿÿÿÿÿ_Bao cao tinh hinh thuc hien KH 2009 den 31-01-10_Bieu du thao QD von ho tro co MT" xfId="1670"/>
    <cellStyle name="1_ÿÿÿÿÿ_Bao cao tinh hinh thuc hien KH 2009 den 31-01-10_Bieu du thao QD von ho tro co MT 2" xfId="1671"/>
    <cellStyle name="1_ÿÿÿÿÿ_Bao cao tinh hinh thuc hien KH 2009 den 31-01-10_Ke hoach 2012 (theo doi)" xfId="1672"/>
    <cellStyle name="1_ÿÿÿÿÿ_Bao cao tinh hinh thuc hien KH 2009 den 31-01-10_Ke hoach 2012 (theo doi) 2" xfId="1673"/>
    <cellStyle name="1_ÿÿÿÿÿ_Bao cao tinh hinh thuc hien KH 2009 den 31-01-10_Ke hoach 2012 theo doi (giai ngan 30.6.12)" xfId="1674"/>
    <cellStyle name="1_ÿÿÿÿÿ_Bao cao tinh hinh thuc hien KH 2009 den 31-01-10_Ke hoach 2012 theo doi (giai ngan 30.6.12) 2" xfId="1675"/>
    <cellStyle name="1_ÿÿÿÿÿ_BC von DTPT 6 thang 2012" xfId="1676"/>
    <cellStyle name="1_ÿÿÿÿÿ_Bieu du thao QD von ho tro co MT" xfId="1677"/>
    <cellStyle name="1_ÿÿÿÿÿ_Book1" xfId="1678"/>
    <cellStyle name="1_ÿÿÿÿÿ_Book1_BC von DTPT 6 thang 2012" xfId="1679"/>
    <cellStyle name="1_ÿÿÿÿÿ_Book1_Bieu du thao QD von ho tro co MT" xfId="1680"/>
    <cellStyle name="1_ÿÿÿÿÿ_Book1_Hoan chinh KH 2012 (o nha)" xfId="1681"/>
    <cellStyle name="1_ÿÿÿÿÿ_Book1_Hoan chinh KH 2012 (o nha)_Bao cao giai ngan quy I" xfId="1682"/>
    <cellStyle name="1_ÿÿÿÿÿ_Book1_Hoan chinh KH 2012 (o nha)_BC von DTPT 6 thang 2012" xfId="1683"/>
    <cellStyle name="1_ÿÿÿÿÿ_Book1_Hoan chinh KH 2012 (o nha)_Bieu du thao QD von ho tro co MT" xfId="1684"/>
    <cellStyle name="1_ÿÿÿÿÿ_Book1_Hoan chinh KH 2012 (o nha)_Ke hoach 2012 theo doi (giai ngan 30.6.12)" xfId="1685"/>
    <cellStyle name="1_ÿÿÿÿÿ_Book1_Hoan chinh KH 2012 Von ho tro co MT" xfId="1686"/>
    <cellStyle name="1_ÿÿÿÿÿ_Book1_Hoan chinh KH 2012 Von ho tro co MT (chi tiet)" xfId="1687"/>
    <cellStyle name="1_ÿÿÿÿÿ_Book1_Hoan chinh KH 2012 Von ho tro co MT_Bao cao giai ngan quy I" xfId="1688"/>
    <cellStyle name="1_ÿÿÿÿÿ_Book1_Hoan chinh KH 2012 Von ho tro co MT_BC von DTPT 6 thang 2012" xfId="1689"/>
    <cellStyle name="1_ÿÿÿÿÿ_Book1_Hoan chinh KH 2012 Von ho tro co MT_Bieu du thao QD von ho tro co MT" xfId="1690"/>
    <cellStyle name="1_ÿÿÿÿÿ_Book1_Hoan chinh KH 2012 Von ho tro co MT_Ke hoach 2012 theo doi (giai ngan 30.6.12)" xfId="1691"/>
    <cellStyle name="1_ÿÿÿÿÿ_Book1_Ke hoach 2012 (theo doi)" xfId="1692"/>
    <cellStyle name="1_ÿÿÿÿÿ_Book1_Ke hoach 2012 theo doi (giai ngan 30.6.12)" xfId="1693"/>
    <cellStyle name="1_ÿÿÿÿÿ_Dang ky phan khai von ODA (gui Bo)" xfId="1694"/>
    <cellStyle name="1_ÿÿÿÿÿ_Dang ky phan khai von ODA (gui Bo)_BC von DTPT 6 thang 2012" xfId="1695"/>
    <cellStyle name="1_ÿÿÿÿÿ_Dang ky phan khai von ODA (gui Bo)_Bieu du thao QD von ho tro co MT" xfId="1696"/>
    <cellStyle name="1_ÿÿÿÿÿ_Dang ky phan khai von ODA (gui Bo)_Ke hoach 2012 theo doi (giai ngan 30.6.12)" xfId="1697"/>
    <cellStyle name="1_ÿÿÿÿÿ_Ke hoach 2012 (theo doi)" xfId="1698"/>
    <cellStyle name="1_ÿÿÿÿÿ_Ke hoach 2012 theo doi (giai ngan 30.6.12)" xfId="1699"/>
    <cellStyle name="1_ÿÿÿÿÿ_Tong hop theo doi von TPCP (BC)" xfId="1700"/>
    <cellStyle name="1_ÿÿÿÿÿ_Tong hop theo doi von TPCP (BC)_BC von DTPT 6 thang 2012" xfId="1701"/>
    <cellStyle name="1_ÿÿÿÿÿ_Tong hop theo doi von TPCP (BC)_Bieu du thao QD von ho tro co MT" xfId="1702"/>
    <cellStyle name="1_ÿÿÿÿÿ_Tong hop theo doi von TPCP (BC)_Ke hoach 2012 (theo doi)" xfId="1703"/>
    <cellStyle name="1_ÿÿÿÿÿ_Tong hop theo doi von TPCP (BC)_Ke hoach 2012 theo doi (giai ngan 30.6.12)" xfId="1704"/>
    <cellStyle name="_x0001_1¼„½(" xfId="1705"/>
    <cellStyle name="_x0001_1¼½(" xfId="1706"/>
    <cellStyle name="123" xfId="1707"/>
    <cellStyle name="15" xfId="1708"/>
    <cellStyle name="18" xfId="1709"/>
    <cellStyle name="¹éºÐÀ²_±âÅ¸" xfId="1710"/>
    <cellStyle name="2" xfId="1711"/>
    <cellStyle name="2_1 Bieu 6 thang nam 2011" xfId="1712"/>
    <cellStyle name="2_1 Bieu 6 thang nam 2011 2" xfId="1713"/>
    <cellStyle name="2_1 Bieu 6 thang nam 2011_BC von DTPT 6 thang 2012" xfId="1714"/>
    <cellStyle name="2_1 Bieu 6 thang nam 2011_BC von DTPT 6 thang 2012 2" xfId="1715"/>
    <cellStyle name="2_1 Bieu 6 thang nam 2011_Bieu du thao QD von ho tro co MT" xfId="1716"/>
    <cellStyle name="2_1 Bieu 6 thang nam 2011_Bieu du thao QD von ho tro co MT 2" xfId="1717"/>
    <cellStyle name="2_1 Bieu 6 thang nam 2011_Ke hoach 2012 (theo doi)" xfId="1718"/>
    <cellStyle name="2_1 Bieu 6 thang nam 2011_Ke hoach 2012 (theo doi) 2" xfId="1719"/>
    <cellStyle name="2_1 Bieu 6 thang nam 2011_Ke hoach 2012 theo doi (giai ngan 30.6.12)" xfId="1720"/>
    <cellStyle name="2_1 Bieu 6 thang nam 2011_Ke hoach 2012 theo doi (giai ngan 30.6.12) 2" xfId="1721"/>
    <cellStyle name="2_Bao cao tinh hinh thuc hien KH 2009 den 31-01-10" xfId="1722"/>
    <cellStyle name="2_Bao cao tinh hinh thuc hien KH 2009 den 31-01-10 2" xfId="1723"/>
    <cellStyle name="2_Bao cao tinh hinh thuc hien KH 2009 den 31-01-10_BC von DTPT 6 thang 2012" xfId="1724"/>
    <cellStyle name="2_Bao cao tinh hinh thuc hien KH 2009 den 31-01-10_BC von DTPT 6 thang 2012 2" xfId="1725"/>
    <cellStyle name="2_Bao cao tinh hinh thuc hien KH 2009 den 31-01-10_Bieu du thao QD von ho tro co MT" xfId="1726"/>
    <cellStyle name="2_Bao cao tinh hinh thuc hien KH 2009 den 31-01-10_Bieu du thao QD von ho tro co MT 2" xfId="1727"/>
    <cellStyle name="2_Bao cao tinh hinh thuc hien KH 2009 den 31-01-10_Ke hoach 2012 (theo doi)" xfId="1728"/>
    <cellStyle name="2_Bao cao tinh hinh thuc hien KH 2009 den 31-01-10_Ke hoach 2012 (theo doi) 2" xfId="1729"/>
    <cellStyle name="2_Bao cao tinh hinh thuc hien KH 2009 den 31-01-10_Ke hoach 2012 theo doi (giai ngan 30.6.12)" xfId="1730"/>
    <cellStyle name="2_Bao cao tinh hinh thuc hien KH 2009 den 31-01-10_Ke hoach 2012 theo doi (giai ngan 30.6.12) 2" xfId="1731"/>
    <cellStyle name="2_BC cong trinh trong diem" xfId="1732"/>
    <cellStyle name="2_BC cong trinh trong diem 2" xfId="1733"/>
    <cellStyle name="2_BC cong trinh trong diem_BC von DTPT 6 thang 2012" xfId="1734"/>
    <cellStyle name="2_BC cong trinh trong diem_BC von DTPT 6 thang 2012 2" xfId="1735"/>
    <cellStyle name="2_BC cong trinh trong diem_Bieu du thao QD von ho tro co MT" xfId="1736"/>
    <cellStyle name="2_BC cong trinh trong diem_Bieu du thao QD von ho tro co MT 2" xfId="1737"/>
    <cellStyle name="2_BC cong trinh trong diem_Ke hoach 2012 (theo doi)" xfId="1738"/>
    <cellStyle name="2_BC cong trinh trong diem_Ke hoach 2012 (theo doi) 2" xfId="1739"/>
    <cellStyle name="2_BC cong trinh trong diem_Ke hoach 2012 theo doi (giai ngan 30.6.12)" xfId="1740"/>
    <cellStyle name="2_BC cong trinh trong diem_Ke hoach 2012 theo doi (giai ngan 30.6.12) 2" xfId="1741"/>
    <cellStyle name="2_BC von DTPT 6 thang 2012" xfId="1742"/>
    <cellStyle name="2_Bieu 01 UB(hung)" xfId="1743"/>
    <cellStyle name="2_Bieu 01 UB(hung) 2" xfId="1744"/>
    <cellStyle name="2_Bieu du thao QD von ho tro co MT" xfId="1745"/>
    <cellStyle name="2_BL vu" xfId="1746"/>
    <cellStyle name="2_BL vu_Bao cao tinh hinh thuc hien KH 2009 den 31-01-10" xfId="1747"/>
    <cellStyle name="2_BL vu_Bao cao tinh hinh thuc hien KH 2009 den 31-01-10 2" xfId="1748"/>
    <cellStyle name="2_Book1" xfId="1749"/>
    <cellStyle name="2_Book1_1" xfId="1750"/>
    <cellStyle name="2_Book1_Bao cao tinh hinh thuc hien KH 2009 den 31-01-10" xfId="1751"/>
    <cellStyle name="2_Book1_Bao cao tinh hinh thuc hien KH 2009 den 31-01-10 2" xfId="1752"/>
    <cellStyle name="2_Book1_Bao cao tinh hinh thuc hien KH 2009 den 31-01-10_BC von DTPT 6 thang 2012" xfId="1753"/>
    <cellStyle name="2_Book1_Bao cao tinh hinh thuc hien KH 2009 den 31-01-10_BC von DTPT 6 thang 2012 2" xfId="1754"/>
    <cellStyle name="2_Book1_Bao cao tinh hinh thuc hien KH 2009 den 31-01-10_Bieu du thao QD von ho tro co MT" xfId="1755"/>
    <cellStyle name="2_Book1_Bao cao tinh hinh thuc hien KH 2009 den 31-01-10_Bieu du thao QD von ho tro co MT 2" xfId="1756"/>
    <cellStyle name="2_Book1_Bao cao tinh hinh thuc hien KH 2009 den 31-01-10_Ke hoach 2012 (theo doi)" xfId="1757"/>
    <cellStyle name="2_Book1_Bao cao tinh hinh thuc hien KH 2009 den 31-01-10_Ke hoach 2012 (theo doi) 2" xfId="1758"/>
    <cellStyle name="2_Book1_Bao cao tinh hinh thuc hien KH 2009 den 31-01-10_Ke hoach 2012 theo doi (giai ngan 30.6.12)" xfId="1759"/>
    <cellStyle name="2_Book1_Bao cao tinh hinh thuc hien KH 2009 den 31-01-10_Ke hoach 2012 theo doi (giai ngan 30.6.12) 2" xfId="1760"/>
    <cellStyle name="2_Book1_BC von DTPT 6 thang 2012" xfId="1761"/>
    <cellStyle name="2_Book1_Bieu du thao QD von ho tro co MT" xfId="1762"/>
    <cellStyle name="2_Book1_Book1" xfId="1763"/>
    <cellStyle name="2_Book1_Book1_BC von DTPT 6 thang 2012" xfId="1764"/>
    <cellStyle name="2_Book1_Book1_Bieu du thao QD von ho tro co MT" xfId="1765"/>
    <cellStyle name="2_Book1_Book1_Ke hoach 2012 (theo doi)" xfId="1766"/>
    <cellStyle name="2_Book1_Book1_Ke hoach 2012 theo doi (giai ngan 30.6.12)" xfId="1767"/>
    <cellStyle name="2_Book1_Dang ky phan khai von ODA (gui Bo)" xfId="1768"/>
    <cellStyle name="2_Book1_Dang ky phan khai von ODA (gui Bo)_BC von DTPT 6 thang 2012" xfId="1769"/>
    <cellStyle name="2_Book1_Dang ky phan khai von ODA (gui Bo)_Bieu du thao QD von ho tro co MT" xfId="1770"/>
    <cellStyle name="2_Book1_Dang ky phan khai von ODA (gui Bo)_Ke hoach 2012 theo doi (giai ngan 30.6.12)" xfId="1771"/>
    <cellStyle name="2_Book1_Ke hoach 2012 (theo doi)" xfId="1772"/>
    <cellStyle name="2_Book1_Ke hoach 2012 theo doi (giai ngan 30.6.12)" xfId="1773"/>
    <cellStyle name="2_Book1_Ra soat KH 2009 (chinh thuc o nha)" xfId="1774"/>
    <cellStyle name="2_Book1_Ra soat KH 2009 (chinh thuc o nha)_BC von DTPT 6 thang 2012" xfId="1775"/>
    <cellStyle name="2_Book1_Ra soat KH 2009 (chinh thuc o nha)_Bieu du thao QD von ho tro co MT" xfId="1776"/>
    <cellStyle name="2_Book1_Ra soat KH 2009 (chinh thuc o nha)_Ke hoach 2012 (theo doi)" xfId="1777"/>
    <cellStyle name="2_Book1_Ra soat KH 2009 (chinh thuc o nha)_Ke hoach 2012 theo doi (giai ngan 30.6.12)" xfId="1778"/>
    <cellStyle name="2_Chi tieu 5 nam" xfId="1779"/>
    <cellStyle name="2_Chi tieu 5 nam_BC cong trinh trong diem" xfId="1780"/>
    <cellStyle name="2_Chi tieu 5 nam_BC cong trinh trong diem_BC von DTPT 6 thang 2012" xfId="1781"/>
    <cellStyle name="2_Chi tieu 5 nam_BC cong trinh trong diem_Bieu du thao QD von ho tro co MT" xfId="1782"/>
    <cellStyle name="2_Chi tieu 5 nam_BC cong trinh trong diem_Ke hoach 2012 (theo doi)" xfId="1783"/>
    <cellStyle name="2_Chi tieu 5 nam_BC cong trinh trong diem_Ke hoach 2012 theo doi (giai ngan 30.6.12)" xfId="1784"/>
    <cellStyle name="2_Chi tieu 5 nam_BC von DTPT 6 thang 2012" xfId="1785"/>
    <cellStyle name="2_Chi tieu 5 nam_Bieu du thao QD von ho tro co MT" xfId="1786"/>
    <cellStyle name="2_Chi tieu 5 nam_Ke hoach 2012 (theo doi)" xfId="1787"/>
    <cellStyle name="2_Chi tieu 5 nam_Ke hoach 2012 theo doi (giai ngan 30.6.12)" xfId="1788"/>
    <cellStyle name="2_Chi tieu 5 nam_pvhung.skhdt 20117113152041 Danh muc cong trinh trong diem" xfId="1789"/>
    <cellStyle name="2_Chi tieu 5 nam_pvhung.skhdt 20117113152041 Danh muc cong trinh trong diem_BC von DTPT 6 thang 2012" xfId="1790"/>
    <cellStyle name="2_Chi tieu 5 nam_pvhung.skhdt 20117113152041 Danh muc cong trinh trong diem_Bieu du thao QD von ho tro co MT" xfId="1791"/>
    <cellStyle name="2_Chi tieu 5 nam_pvhung.skhdt 20117113152041 Danh muc cong trinh trong diem_Ke hoach 2012 (theo doi)" xfId="1792"/>
    <cellStyle name="2_Chi tieu 5 nam_pvhung.skhdt 20117113152041 Danh muc cong trinh trong diem_Ke hoach 2012 theo doi (giai ngan 30.6.12)" xfId="1793"/>
    <cellStyle name="2_Dang ky phan khai von ODA (gui Bo)" xfId="1794"/>
    <cellStyle name="2_Dang ky phan khai von ODA (gui Bo)_BC von DTPT 6 thang 2012" xfId="1795"/>
    <cellStyle name="2_Dang ky phan khai von ODA (gui Bo)_Bieu du thao QD von ho tro co MT" xfId="1796"/>
    <cellStyle name="2_Dang ky phan khai von ODA (gui Bo)_Ke hoach 2012 theo doi (giai ngan 30.6.12)" xfId="1797"/>
    <cellStyle name="2_DK bo tri lai (chinh thuc)" xfId="1798"/>
    <cellStyle name="2_DK bo tri lai (chinh thuc)_BC von DTPT 6 thang 2012" xfId="1799"/>
    <cellStyle name="2_DK bo tri lai (chinh thuc)_Bieu du thao QD von ho tro co MT" xfId="1800"/>
    <cellStyle name="2_DK bo tri lai (chinh thuc)_Ke hoach 2012 (theo doi)" xfId="1801"/>
    <cellStyle name="2_DK bo tri lai (chinh thuc)_Ke hoach 2012 theo doi (giai ngan 30.6.12)" xfId="1802"/>
    <cellStyle name="2_Dtdchinh2397" xfId="1803"/>
    <cellStyle name="2_Dtdchinh2397_Nhu cau von dau tu 2013-2015 (LD Vụ sua)" xfId="1804"/>
    <cellStyle name="2_Ke hoach 2012 (theo doi)" xfId="1805"/>
    <cellStyle name="2_Ke hoach 2012 theo doi (giai ngan 30.6.12)" xfId="1806"/>
    <cellStyle name="2_Ke hoach nam 2013 nguon MT(theo doi) den 31-5-13" xfId="1807"/>
    <cellStyle name="2_NTHOC" xfId="1808"/>
    <cellStyle name="2_NTHOC_1 Bieu 6 thang nam 2011" xfId="1809"/>
    <cellStyle name="2_NTHOC_1 Bieu 6 thang nam 2011 2" xfId="1810"/>
    <cellStyle name="2_NTHOC_1 Bieu 6 thang nam 2011_BC von DTPT 6 thang 2012" xfId="1811"/>
    <cellStyle name="2_NTHOC_1 Bieu 6 thang nam 2011_BC von DTPT 6 thang 2012 2" xfId="1812"/>
    <cellStyle name="2_NTHOC_1 Bieu 6 thang nam 2011_Bieu du thao QD von ho tro co MT" xfId="1813"/>
    <cellStyle name="2_NTHOC_1 Bieu 6 thang nam 2011_Bieu du thao QD von ho tro co MT 2" xfId="1814"/>
    <cellStyle name="2_NTHOC_1 Bieu 6 thang nam 2011_Ke hoach 2012 (theo doi)" xfId="1815"/>
    <cellStyle name="2_NTHOC_1 Bieu 6 thang nam 2011_Ke hoach 2012 (theo doi) 2" xfId="1816"/>
    <cellStyle name="2_NTHOC_1 Bieu 6 thang nam 2011_Ke hoach 2012 theo doi (giai ngan 30.6.12)" xfId="1817"/>
    <cellStyle name="2_NTHOC_1 Bieu 6 thang nam 2011_Ke hoach 2012 theo doi (giai ngan 30.6.12) 2" xfId="1818"/>
    <cellStyle name="2_NTHOC_Bao cao tinh hinh thuc hien KH 2009 den 31-01-10" xfId="1819"/>
    <cellStyle name="2_NTHOC_Bao cao tinh hinh thuc hien KH 2009 den 31-01-10 2" xfId="1820"/>
    <cellStyle name="2_NTHOC_Bao cao tinh hinh thuc hien KH 2009 den 31-01-10_BC von DTPT 6 thang 2012" xfId="1821"/>
    <cellStyle name="2_NTHOC_Bao cao tinh hinh thuc hien KH 2009 den 31-01-10_BC von DTPT 6 thang 2012 2" xfId="1822"/>
    <cellStyle name="2_NTHOC_Bao cao tinh hinh thuc hien KH 2009 den 31-01-10_Bieu du thao QD von ho tro co MT" xfId="1823"/>
    <cellStyle name="2_NTHOC_Bao cao tinh hinh thuc hien KH 2009 den 31-01-10_Bieu du thao QD von ho tro co MT 2" xfId="1824"/>
    <cellStyle name="2_NTHOC_Bao cao tinh hinh thuc hien KH 2009 den 31-01-10_Ke hoach 2012 (theo doi)" xfId="1825"/>
    <cellStyle name="2_NTHOC_Bao cao tinh hinh thuc hien KH 2009 den 31-01-10_Ke hoach 2012 (theo doi) 2" xfId="1826"/>
    <cellStyle name="2_NTHOC_Bao cao tinh hinh thuc hien KH 2009 den 31-01-10_Ke hoach 2012 theo doi (giai ngan 30.6.12)" xfId="1827"/>
    <cellStyle name="2_NTHOC_Bao cao tinh hinh thuc hien KH 2009 den 31-01-10_Ke hoach 2012 theo doi (giai ngan 30.6.12) 2" xfId="1828"/>
    <cellStyle name="2_NTHOC_BC cong trinh trong diem" xfId="1829"/>
    <cellStyle name="2_NTHOC_BC cong trinh trong diem 2" xfId="1830"/>
    <cellStyle name="2_NTHOC_BC cong trinh trong diem_BC von DTPT 6 thang 2012" xfId="1831"/>
    <cellStyle name="2_NTHOC_BC cong trinh trong diem_BC von DTPT 6 thang 2012 2" xfId="1832"/>
    <cellStyle name="2_NTHOC_BC cong trinh trong diem_Bieu du thao QD von ho tro co MT" xfId="1833"/>
    <cellStyle name="2_NTHOC_BC cong trinh trong diem_Bieu du thao QD von ho tro co MT 2" xfId="1834"/>
    <cellStyle name="2_NTHOC_BC cong trinh trong diem_Ke hoach 2012 (theo doi)" xfId="1835"/>
    <cellStyle name="2_NTHOC_BC cong trinh trong diem_Ke hoach 2012 (theo doi) 2" xfId="1836"/>
    <cellStyle name="2_NTHOC_BC cong trinh trong diem_Ke hoach 2012 theo doi (giai ngan 30.6.12)" xfId="1837"/>
    <cellStyle name="2_NTHOC_BC cong trinh trong diem_Ke hoach 2012 theo doi (giai ngan 30.6.12) 2" xfId="1838"/>
    <cellStyle name="2_NTHOC_BC von DTPT 6 thang 2012" xfId="1839"/>
    <cellStyle name="2_NTHOC_Bieu 01 UB(hung)" xfId="1840"/>
    <cellStyle name="2_NTHOC_Bieu 01 UB(hung) 2" xfId="1841"/>
    <cellStyle name="2_NTHOC_Bieu du thao QD von ho tro co MT" xfId="1842"/>
    <cellStyle name="2_NTHOC_Chi tieu 5 nam" xfId="1843"/>
    <cellStyle name="2_NTHOC_Chi tieu 5 nam_BC cong trinh trong diem" xfId="1844"/>
    <cellStyle name="2_NTHOC_Chi tieu 5 nam_BC cong trinh trong diem_BC von DTPT 6 thang 2012" xfId="1845"/>
    <cellStyle name="2_NTHOC_Chi tieu 5 nam_BC cong trinh trong diem_Bieu du thao QD von ho tro co MT" xfId="1846"/>
    <cellStyle name="2_NTHOC_Chi tieu 5 nam_BC cong trinh trong diem_Ke hoach 2012 (theo doi)" xfId="1847"/>
    <cellStyle name="2_NTHOC_Chi tieu 5 nam_BC cong trinh trong diem_Ke hoach 2012 theo doi (giai ngan 30.6.12)" xfId="1848"/>
    <cellStyle name="2_NTHOC_Chi tieu 5 nam_BC von DTPT 6 thang 2012" xfId="1849"/>
    <cellStyle name="2_NTHOC_Chi tieu 5 nam_Bieu du thao QD von ho tro co MT" xfId="1850"/>
    <cellStyle name="2_NTHOC_Chi tieu 5 nam_Ke hoach 2012 (theo doi)" xfId="1851"/>
    <cellStyle name="2_NTHOC_Chi tieu 5 nam_Ke hoach 2012 theo doi (giai ngan 30.6.12)" xfId="1852"/>
    <cellStyle name="2_NTHOC_Chi tieu 5 nam_pvhung.skhdt 20117113152041 Danh muc cong trinh trong diem" xfId="1853"/>
    <cellStyle name="2_NTHOC_Chi tieu 5 nam_pvhung.skhdt 20117113152041 Danh muc cong trinh trong diem_BC von DTPT 6 thang 2012" xfId="1854"/>
    <cellStyle name="2_NTHOC_Chi tieu 5 nam_pvhung.skhdt 20117113152041 Danh muc cong trinh trong diem_Bieu du thao QD von ho tro co MT" xfId="1855"/>
    <cellStyle name="2_NTHOC_Chi tieu 5 nam_pvhung.skhdt 20117113152041 Danh muc cong trinh trong diem_Ke hoach 2012 (theo doi)" xfId="1856"/>
    <cellStyle name="2_NTHOC_Chi tieu 5 nam_pvhung.skhdt 20117113152041 Danh muc cong trinh trong diem_Ke hoach 2012 theo doi (giai ngan 30.6.12)" xfId="1857"/>
    <cellStyle name="2_NTHOC_Dang ky phan khai von ODA (gui Bo)" xfId="1858"/>
    <cellStyle name="2_NTHOC_Dang ky phan khai von ODA (gui Bo)_BC von DTPT 6 thang 2012" xfId="1859"/>
    <cellStyle name="2_NTHOC_Dang ky phan khai von ODA (gui Bo)_Bieu du thao QD von ho tro co MT" xfId="1860"/>
    <cellStyle name="2_NTHOC_Dang ky phan khai von ODA (gui Bo)_Ke hoach 2012 theo doi (giai ngan 30.6.12)" xfId="1861"/>
    <cellStyle name="2_NTHOC_DK bo tri lai (chinh thuc)" xfId="1862"/>
    <cellStyle name="2_NTHOC_DK bo tri lai (chinh thuc)_BC von DTPT 6 thang 2012" xfId="1863"/>
    <cellStyle name="2_NTHOC_DK bo tri lai (chinh thuc)_Bieu du thao QD von ho tro co MT" xfId="1864"/>
    <cellStyle name="2_NTHOC_DK bo tri lai (chinh thuc)_Ke hoach 2012 (theo doi)" xfId="1865"/>
    <cellStyle name="2_NTHOC_DK bo tri lai (chinh thuc)_Ke hoach 2012 theo doi (giai ngan 30.6.12)" xfId="1866"/>
    <cellStyle name="2_NTHOC_Ke hoach 2012 (theo doi)" xfId="1867"/>
    <cellStyle name="2_NTHOC_Ke hoach 2012 theo doi (giai ngan 30.6.12)" xfId="1868"/>
    <cellStyle name="2_NTHOC_Ke hoach nam 2013 nguon MT(theo doi) den 31-5-13" xfId="1869"/>
    <cellStyle name="2_NTHOC_pvhung.skhdt 20117113152041 Danh muc cong trinh trong diem" xfId="1870"/>
    <cellStyle name="2_NTHOC_pvhung.skhdt 20117113152041 Danh muc cong trinh trong diem 2" xfId="1871"/>
    <cellStyle name="2_NTHOC_pvhung.skhdt 20117113152041 Danh muc cong trinh trong diem_BC von DTPT 6 thang 2012" xfId="1872"/>
    <cellStyle name="2_NTHOC_pvhung.skhdt 20117113152041 Danh muc cong trinh trong diem_BC von DTPT 6 thang 2012 2" xfId="1873"/>
    <cellStyle name="2_NTHOC_pvhung.skhdt 20117113152041 Danh muc cong trinh trong diem_Bieu du thao QD von ho tro co MT" xfId="1874"/>
    <cellStyle name="2_NTHOC_pvhung.skhdt 20117113152041 Danh muc cong trinh trong diem_Bieu du thao QD von ho tro co MT 2" xfId="1875"/>
    <cellStyle name="2_NTHOC_pvhung.skhdt 20117113152041 Danh muc cong trinh trong diem_Ke hoach 2012 (theo doi)" xfId="1876"/>
    <cellStyle name="2_NTHOC_pvhung.skhdt 20117113152041 Danh muc cong trinh trong diem_Ke hoach 2012 (theo doi) 2" xfId="1877"/>
    <cellStyle name="2_NTHOC_pvhung.skhdt 20117113152041 Danh muc cong trinh trong diem_Ke hoach 2012 theo doi (giai ngan 30.6.12)" xfId="1878"/>
    <cellStyle name="2_NTHOC_pvhung.skhdt 20117113152041 Danh muc cong trinh trong diem_Ke hoach 2012 theo doi (giai ngan 30.6.12) 2" xfId="1879"/>
    <cellStyle name="2_NTHOC_Ra soat KH 2009 (chinh thuc o nha)" xfId="1880"/>
    <cellStyle name="2_NTHOC_Ra soat KH 2009 (chinh thuc o nha)_BC von DTPT 6 thang 2012" xfId="1881"/>
    <cellStyle name="2_NTHOC_Ra soat KH 2009 (chinh thuc o nha)_Bieu du thao QD von ho tro co MT" xfId="1882"/>
    <cellStyle name="2_NTHOC_Ra soat KH 2009 (chinh thuc o nha)_Ke hoach 2012 (theo doi)" xfId="1883"/>
    <cellStyle name="2_NTHOC_Ra soat KH 2009 (chinh thuc o nha)_Ke hoach 2012 theo doi (giai ngan 30.6.12)" xfId="1884"/>
    <cellStyle name="2_NTHOC_Tong hop so lieu" xfId="1885"/>
    <cellStyle name="2_NTHOC_Tong hop so lieu_BC cong trinh trong diem" xfId="1886"/>
    <cellStyle name="2_NTHOC_Tong hop so lieu_BC cong trinh trong diem_BC von DTPT 6 thang 2012" xfId="1887"/>
    <cellStyle name="2_NTHOC_Tong hop so lieu_BC cong trinh trong diem_Bieu du thao QD von ho tro co MT" xfId="1888"/>
    <cellStyle name="2_NTHOC_Tong hop so lieu_BC cong trinh trong diem_Ke hoach 2012 (theo doi)" xfId="1889"/>
    <cellStyle name="2_NTHOC_Tong hop so lieu_BC cong trinh trong diem_Ke hoach 2012 theo doi (giai ngan 30.6.12)" xfId="1890"/>
    <cellStyle name="2_NTHOC_Tong hop so lieu_BC von DTPT 6 thang 2012" xfId="1891"/>
    <cellStyle name="2_NTHOC_Tong hop so lieu_Bieu du thao QD von ho tro co MT" xfId="1892"/>
    <cellStyle name="2_NTHOC_Tong hop so lieu_Ke hoach 2012 (theo doi)" xfId="1893"/>
    <cellStyle name="2_NTHOC_Tong hop so lieu_Ke hoach 2012 theo doi (giai ngan 30.6.12)" xfId="1894"/>
    <cellStyle name="2_NTHOC_Tong hop so lieu_pvhung.skhdt 20117113152041 Danh muc cong trinh trong diem" xfId="1895"/>
    <cellStyle name="2_NTHOC_Tong hop so lieu_pvhung.skhdt 20117113152041 Danh muc cong trinh trong diem_BC von DTPT 6 thang 2012" xfId="1896"/>
    <cellStyle name="2_NTHOC_Tong hop so lieu_pvhung.skhdt 20117113152041 Danh muc cong trinh trong diem_Bieu du thao QD von ho tro co MT" xfId="1897"/>
    <cellStyle name="2_NTHOC_Tong hop so lieu_pvhung.skhdt 20117113152041 Danh muc cong trinh trong diem_Ke hoach 2012 (theo doi)" xfId="1898"/>
    <cellStyle name="2_NTHOC_Tong hop so lieu_pvhung.skhdt 20117113152041 Danh muc cong trinh trong diem_Ke hoach 2012 theo doi (giai ngan 30.6.12)" xfId="1899"/>
    <cellStyle name="2_NTHOC_Tong hop theo doi von TPCP" xfId="1900"/>
    <cellStyle name="2_NTHOC_Tong hop theo doi von TPCP (BC)" xfId="1901"/>
    <cellStyle name="2_NTHOC_Tong hop theo doi von TPCP (BC)_BC von DTPT 6 thang 2012" xfId="1902"/>
    <cellStyle name="2_NTHOC_Tong hop theo doi von TPCP (BC)_Bieu du thao QD von ho tro co MT" xfId="1903"/>
    <cellStyle name="2_NTHOC_Tong hop theo doi von TPCP (BC)_Ke hoach 2012 (theo doi)" xfId="1904"/>
    <cellStyle name="2_NTHOC_Tong hop theo doi von TPCP (BC)_Ke hoach 2012 theo doi (giai ngan 30.6.12)" xfId="1905"/>
    <cellStyle name="2_NTHOC_Tong hop theo doi von TPCP_BC von DTPT 6 thang 2012" xfId="1906"/>
    <cellStyle name="2_NTHOC_Tong hop theo doi von TPCP_Bieu du thao QD von ho tro co MT" xfId="1907"/>
    <cellStyle name="2_NTHOC_Tong hop theo doi von TPCP_Dang ky phan khai von ODA (gui Bo)" xfId="1908"/>
    <cellStyle name="2_NTHOC_Tong hop theo doi von TPCP_Dang ky phan khai von ODA (gui Bo)_BC von DTPT 6 thang 2012" xfId="1909"/>
    <cellStyle name="2_NTHOC_Tong hop theo doi von TPCP_Dang ky phan khai von ODA (gui Bo)_Bieu du thao QD von ho tro co MT" xfId="1910"/>
    <cellStyle name="2_NTHOC_Tong hop theo doi von TPCP_Dang ky phan khai von ODA (gui Bo)_Ke hoach 2012 theo doi (giai ngan 30.6.12)" xfId="1911"/>
    <cellStyle name="2_NTHOC_Tong hop theo doi von TPCP_Ke hoach 2012 (theo doi)" xfId="1912"/>
    <cellStyle name="2_NTHOC_Tong hop theo doi von TPCP_Ke hoach 2012 theo doi (giai ngan 30.6.12)" xfId="1913"/>
    <cellStyle name="2_NTHOC_Worksheet in D: My Documents Ke Hoach KH cac nam Nam 2014 Bao cao ve Ke hoach nam 2014 ( Hoan chinh sau TL voi Bo KH)" xfId="1914"/>
    <cellStyle name="2_pvhung.skhdt 20117113152041 Danh muc cong trinh trong diem" xfId="1915"/>
    <cellStyle name="2_pvhung.skhdt 20117113152041 Danh muc cong trinh trong diem 2" xfId="1916"/>
    <cellStyle name="2_pvhung.skhdt 20117113152041 Danh muc cong trinh trong diem_BC von DTPT 6 thang 2012" xfId="1917"/>
    <cellStyle name="2_pvhung.skhdt 20117113152041 Danh muc cong trinh trong diem_BC von DTPT 6 thang 2012 2" xfId="1918"/>
    <cellStyle name="2_pvhung.skhdt 20117113152041 Danh muc cong trinh trong diem_Bieu du thao QD von ho tro co MT" xfId="1919"/>
    <cellStyle name="2_pvhung.skhdt 20117113152041 Danh muc cong trinh trong diem_Bieu du thao QD von ho tro co MT 2" xfId="1920"/>
    <cellStyle name="2_pvhung.skhdt 20117113152041 Danh muc cong trinh trong diem_Ke hoach 2012 (theo doi)" xfId="1921"/>
    <cellStyle name="2_pvhung.skhdt 20117113152041 Danh muc cong trinh trong diem_Ke hoach 2012 (theo doi) 2" xfId="1922"/>
    <cellStyle name="2_pvhung.skhdt 20117113152041 Danh muc cong trinh trong diem_Ke hoach 2012 theo doi (giai ngan 30.6.12)" xfId="1923"/>
    <cellStyle name="2_pvhung.skhdt 20117113152041 Danh muc cong trinh trong diem_Ke hoach 2012 theo doi (giai ngan 30.6.12) 2" xfId="1924"/>
    <cellStyle name="2_Ra soat KH 2008 (chinh thuc)" xfId="1925"/>
    <cellStyle name="2_Ra soat KH 2009 (chinh thuc o nha)" xfId="1926"/>
    <cellStyle name="2_Ra soat KH 2009 (chinh thuc o nha)_BC von DTPT 6 thang 2012" xfId="1927"/>
    <cellStyle name="2_Ra soat KH 2009 (chinh thuc o nha)_Bieu du thao QD von ho tro co MT" xfId="1928"/>
    <cellStyle name="2_Ra soat KH 2009 (chinh thuc o nha)_Ke hoach 2012 (theo doi)" xfId="1929"/>
    <cellStyle name="2_Ra soat KH 2009 (chinh thuc o nha)_Ke hoach 2012 theo doi (giai ngan 30.6.12)" xfId="1930"/>
    <cellStyle name="2_Tong hop so lieu" xfId="1931"/>
    <cellStyle name="2_Tong hop so lieu_BC cong trinh trong diem" xfId="1932"/>
    <cellStyle name="2_Tong hop so lieu_BC cong trinh trong diem_BC von DTPT 6 thang 2012" xfId="1933"/>
    <cellStyle name="2_Tong hop so lieu_BC cong trinh trong diem_Bieu du thao QD von ho tro co MT" xfId="1934"/>
    <cellStyle name="2_Tong hop so lieu_BC cong trinh trong diem_Ke hoach 2012 (theo doi)" xfId="1935"/>
    <cellStyle name="2_Tong hop so lieu_BC cong trinh trong diem_Ke hoach 2012 theo doi (giai ngan 30.6.12)" xfId="1936"/>
    <cellStyle name="2_Tong hop so lieu_BC von DTPT 6 thang 2012" xfId="1937"/>
    <cellStyle name="2_Tong hop so lieu_Bieu du thao QD von ho tro co MT" xfId="1938"/>
    <cellStyle name="2_Tong hop so lieu_Ke hoach 2012 (theo doi)" xfId="1939"/>
    <cellStyle name="2_Tong hop so lieu_Ke hoach 2012 theo doi (giai ngan 30.6.12)" xfId="1940"/>
    <cellStyle name="2_Tong hop so lieu_pvhung.skhdt 20117113152041 Danh muc cong trinh trong diem" xfId="1941"/>
    <cellStyle name="2_Tong hop so lieu_pvhung.skhdt 20117113152041 Danh muc cong trinh trong diem_BC von DTPT 6 thang 2012" xfId="1942"/>
    <cellStyle name="2_Tong hop so lieu_pvhung.skhdt 20117113152041 Danh muc cong trinh trong diem_Bieu du thao QD von ho tro co MT" xfId="1943"/>
    <cellStyle name="2_Tong hop so lieu_pvhung.skhdt 20117113152041 Danh muc cong trinh trong diem_Ke hoach 2012 (theo doi)" xfId="1944"/>
    <cellStyle name="2_Tong hop so lieu_pvhung.skhdt 20117113152041 Danh muc cong trinh trong diem_Ke hoach 2012 theo doi (giai ngan 30.6.12)" xfId="1945"/>
    <cellStyle name="2_Tong hop theo doi von TPCP" xfId="1946"/>
    <cellStyle name="2_Tong hop theo doi von TPCP (BC)" xfId="1947"/>
    <cellStyle name="2_Tong hop theo doi von TPCP (BC)_BC von DTPT 6 thang 2012" xfId="1948"/>
    <cellStyle name="2_Tong hop theo doi von TPCP (BC)_Bieu du thao QD von ho tro co MT" xfId="1949"/>
    <cellStyle name="2_Tong hop theo doi von TPCP (BC)_Ke hoach 2012 (theo doi)" xfId="1950"/>
    <cellStyle name="2_Tong hop theo doi von TPCP (BC)_Ke hoach 2012 theo doi (giai ngan 30.6.12)" xfId="1951"/>
    <cellStyle name="2_Tong hop theo doi von TPCP_BC von DTPT 6 thang 2012" xfId="1952"/>
    <cellStyle name="2_Tong hop theo doi von TPCP_Bieu du thao QD von ho tro co MT" xfId="1953"/>
    <cellStyle name="2_Tong hop theo doi von TPCP_Dang ky phan khai von ODA (gui Bo)" xfId="1954"/>
    <cellStyle name="2_Tong hop theo doi von TPCP_Dang ky phan khai von ODA (gui Bo)_BC von DTPT 6 thang 2012" xfId="1955"/>
    <cellStyle name="2_Tong hop theo doi von TPCP_Dang ky phan khai von ODA (gui Bo)_Bieu du thao QD von ho tro co MT" xfId="1956"/>
    <cellStyle name="2_Tong hop theo doi von TPCP_Dang ky phan khai von ODA (gui Bo)_Ke hoach 2012 theo doi (giai ngan 30.6.12)" xfId="1957"/>
    <cellStyle name="2_Tong hop theo doi von TPCP_Ke hoach 2012 (theo doi)" xfId="1958"/>
    <cellStyle name="2_Tong hop theo doi von TPCP_Ke hoach 2012 theo doi (giai ngan 30.6.12)" xfId="1959"/>
    <cellStyle name="2_Tumorong" xfId="1960"/>
    <cellStyle name="2_Tumorong 2" xfId="1961"/>
    <cellStyle name="2_Worksheet in D: My Documents Ke Hoach KH cac nam Nam 2014 Bao cao ve Ke hoach nam 2014 ( Hoan chinh sau TL voi Bo KH)" xfId="1962"/>
    <cellStyle name="20% - Accent1 2" xfId="1963"/>
    <cellStyle name="20% - Accent1 2 2" xfId="1964"/>
    <cellStyle name="20% - Accent1 3" xfId="1965"/>
    <cellStyle name="20% - Accent2 2" xfId="1966"/>
    <cellStyle name="20% - Accent2 2 2" xfId="1967"/>
    <cellStyle name="20% - Accent2 3" xfId="1968"/>
    <cellStyle name="20% - Accent3 2" xfId="1969"/>
    <cellStyle name="20% - Accent3 2 2" xfId="1970"/>
    <cellStyle name="20% - Accent3 3" xfId="1971"/>
    <cellStyle name="20% - Accent4 2" xfId="1972"/>
    <cellStyle name="20% - Accent4 2 2" xfId="1973"/>
    <cellStyle name="20% - Accent4 3" xfId="1974"/>
    <cellStyle name="20% - Accent5 2" xfId="1975"/>
    <cellStyle name="20% - Accent5 2 2" xfId="1976"/>
    <cellStyle name="20% - Accent5 3" xfId="1977"/>
    <cellStyle name="20% - Accent6 2" xfId="1978"/>
    <cellStyle name="20% - Accent6 2 2" xfId="1979"/>
    <cellStyle name="20% - Accent6 3" xfId="1980"/>
    <cellStyle name="-2001" xfId="1981"/>
    <cellStyle name="-2001?_x000c_Normal_AD_x000b_Normal_Adot?_x000d_Normal_ADAdot?_x000d_Normal_ADOT~1ⓨ␐_x000b_?ÿ?_x0012_?ÿ?adot" xfId="1982"/>
    <cellStyle name="3" xfId="1983"/>
    <cellStyle name="3_Bao cao tinh hinh thuc hien KH 2009 den 31-01-10" xfId="1984"/>
    <cellStyle name="3_Bao cao tinh hinh thuc hien KH 2009 den 31-01-10 2" xfId="1985"/>
    <cellStyle name="3_Book1" xfId="1986"/>
    <cellStyle name="3_Book1_1" xfId="1987"/>
    <cellStyle name="3_Dtdchinh2397" xfId="1988"/>
    <cellStyle name="3_Dtdchinh2397_Nhu cau von dau tu 2013-2015 (LD Vụ sua)" xfId="1989"/>
    <cellStyle name="3_Tumorong" xfId="1990"/>
    <cellStyle name="3_Tumorong 2" xfId="1991"/>
    <cellStyle name="3_ÿÿÿÿÿ" xfId="1992"/>
    <cellStyle name="4" xfId="1993"/>
    <cellStyle name="4_Book1" xfId="1994"/>
    <cellStyle name="4_Dtdchinh2397" xfId="1995"/>
    <cellStyle name="4_Dtdchinh2397_Nhu cau von dau tu 2013-2015 (LD Vụ sua)" xfId="1996"/>
    <cellStyle name="40% - Accent1 2" xfId="1997"/>
    <cellStyle name="40% - Accent1 2 2" xfId="1998"/>
    <cellStyle name="40% - Accent1 3" xfId="1999"/>
    <cellStyle name="40% - Accent2 2" xfId="2000"/>
    <cellStyle name="40% - Accent2 2 2" xfId="2001"/>
    <cellStyle name="40% - Accent2 3" xfId="2002"/>
    <cellStyle name="40% - Accent3 2" xfId="2003"/>
    <cellStyle name="40% - Accent3 2 2" xfId="2004"/>
    <cellStyle name="40% - Accent3 3" xfId="2005"/>
    <cellStyle name="40% - Accent4 2" xfId="2006"/>
    <cellStyle name="40% - Accent4 2 2" xfId="2007"/>
    <cellStyle name="40% - Accent4 3" xfId="2008"/>
    <cellStyle name="40% - Accent5 2" xfId="2009"/>
    <cellStyle name="40% - Accent5 2 2" xfId="2010"/>
    <cellStyle name="40% - Accent5 3" xfId="2011"/>
    <cellStyle name="40% - Accent6 2" xfId="2012"/>
    <cellStyle name="40% - Accent6 2 2" xfId="2013"/>
    <cellStyle name="40% - Accent6 3" xfId="2014"/>
    <cellStyle name="52" xfId="2015"/>
    <cellStyle name="6" xfId="2016"/>
    <cellStyle name="6???_x0002_¯ög6hÅ‡6???_x0002_¹?ß_x0008_,Ñ‡6???_x0002_…#×&gt;Ò ‡6???_x0002_é_x0007_ß_x0008__x001c__x000b__x001e_?????&#10;?_x0001_???????_x0014_?_x0001_???????_x001e_?fB_x000f_c????_x0018_I¿_x0008_v_x0010_‡6Ö_x0002_Ÿ6????ía??_x0012_c??????????????_x0001_?????????_x0001_?_x0001_?_x0001_?" xfId="2017"/>
    <cellStyle name="6???_x0002_¯ög6hÅ‡6???_x0002_¹?ß_x0008_,Ñ‡6???_x0002_…#×&gt;Ò ‡6???_x0002_é_x0007_ß_x0008__x001c__x000b__x001e_?????&#10;?_x0001_???????_x0014_?_x0001_???????_x001e_?fB_x000f_c????_x0018_I¿_x0008_v_x0010_‡6Ö_x0002_Ÿ6????_x0015_l??Õm??????????????_x0001_?????????_x0001_?_x0001_?_x0001_?" xfId="2018"/>
    <cellStyle name="6_Nhu cau von dau tu 2013-2015 (LD Vụ sua)" xfId="2019"/>
    <cellStyle name="6_Phu luc 5 - TH nhu cau cua BNN" xfId="2020"/>
    <cellStyle name="60% - Accent1 2" xfId="2021"/>
    <cellStyle name="60% - Accent2 2" xfId="2022"/>
    <cellStyle name="60% - Accent3 2" xfId="2023"/>
    <cellStyle name="60% - Accent4 2" xfId="2024"/>
    <cellStyle name="60% - Accent5 2" xfId="2025"/>
    <cellStyle name="60% - Accent6 2" xfId="2026"/>
    <cellStyle name="9" xfId="2027"/>
    <cellStyle name="9?b_x000f_Normal_5HUYIC~1?_x0011_Normal_903DK-2001?_x000c_Normal_AD_x000b_No" xfId="2028"/>
    <cellStyle name="9_Nhu cau von dau tu 2013-2015 (LD Vụ sua)" xfId="2029"/>
    <cellStyle name="_x0001_Å»_x001e_´ " xfId="2030"/>
    <cellStyle name="_x0001_Å»_x001e_´ ?[?0?.?0?0?]?_?P?R?O?" xfId="2031"/>
    <cellStyle name="_x0001_Å»_x001e_´_?P?R?O?D?U?C?T" xfId="2032"/>
    <cellStyle name="Accent1 2" xfId="2033"/>
    <cellStyle name="Accent2 2" xfId="2034"/>
    <cellStyle name="Accent3 2" xfId="2035"/>
    <cellStyle name="Accent4 2" xfId="2036"/>
    <cellStyle name="Accent5 2" xfId="2037"/>
    <cellStyle name="Accent6 2" xfId="2038"/>
    <cellStyle name="ÅëÈ­ [0]_¿ì¹°Åë" xfId="2039"/>
    <cellStyle name="AeE­ [0]_INQUIRY ¿?¾÷AßAø " xfId="2040"/>
    <cellStyle name="ÅëÈ­ [0]_L601CPT" xfId="2041"/>
    <cellStyle name="ÅëÈ­_¿ì¹°Åë" xfId="2042"/>
    <cellStyle name="AeE­_INQUIRY ¿?¾÷AßAø " xfId="2043"/>
    <cellStyle name="ÅëÈ­_L601CPT" xfId="2044"/>
    <cellStyle name="args.style" xfId="2045"/>
    <cellStyle name="ÄÞ¸¶ [0]_¿ì¹°Åë" xfId="2046"/>
    <cellStyle name="AÞ¸¶ [0]_INQUIRY ¿?¾÷AßAø " xfId="2047"/>
    <cellStyle name="ÄÞ¸¶ [0]_L601CPT" xfId="2048"/>
    <cellStyle name="ÄÞ¸¶_¿ì¹°Åë" xfId="2049"/>
    <cellStyle name="AÞ¸¶_INQUIRY ¿?¾÷AßAø " xfId="2050"/>
    <cellStyle name="ÄÞ¸¶_L601CPT" xfId="2051"/>
    <cellStyle name="AutoFormat Options" xfId="2052"/>
    <cellStyle name="AutoFormat-Optionen" xfId="2053"/>
    <cellStyle name="AutoFormat-Optionen 10" xfId="2054"/>
    <cellStyle name="AutoFormat-Optionen 2" xfId="2055"/>
    <cellStyle name="AutoFormat-Optionen 2 2" xfId="2056"/>
    <cellStyle name="AutoFormat-Optionen 3" xfId="2057"/>
    <cellStyle name="AutoFormat-Optionen 4" xfId="2058"/>
    <cellStyle name="AutoFormat-Optionen 5" xfId="2059"/>
    <cellStyle name="AutoFormat-Optionen_báo cáo nợ đọng Sở KHĐT" xfId="2060"/>
    <cellStyle name="Bad 2" xfId="2061"/>
    <cellStyle name="Body" xfId="2062"/>
    <cellStyle name="C?AØ_¿?¾÷CoE² " xfId="2063"/>
    <cellStyle name="C~1" xfId="2064"/>
    <cellStyle name="C~1?_x0011_Normal_903DK-2001?_x000c_Normal_AD_x000b_Normal_Adot?_x000d_Normal_ADAdot?_x000d_Normal_" xfId="2065"/>
    <cellStyle name="C~1_Nhu cau von dau tu 2013-2015 (LD Vụ sua)" xfId="2066"/>
    <cellStyle name="Ç¥ÁØ_#2(M17)_1" xfId="2067"/>
    <cellStyle name="C￥AØ_¿μ¾÷CoE² " xfId="2068"/>
    <cellStyle name="Ç¥ÁØ_±¸¹Ì´ëÃ¥" xfId="2069"/>
    <cellStyle name="C￥AØ_≫c¾÷ºIº° AN°e " xfId="2070"/>
    <cellStyle name="Calc Currency (0)" xfId="2071"/>
    <cellStyle name="Calc Currency (2)" xfId="2072"/>
    <cellStyle name="Calc Percent (0)" xfId="2073"/>
    <cellStyle name="Calc Percent (1)" xfId="2074"/>
    <cellStyle name="Calc Percent (2)" xfId="2075"/>
    <cellStyle name="Calc Units (0)" xfId="2076"/>
    <cellStyle name="Calc Units (1)" xfId="2077"/>
    <cellStyle name="Calc Units (2)" xfId="2078"/>
    <cellStyle name="Calculation 2" xfId="2079"/>
    <cellStyle name="category" xfId="2080"/>
    <cellStyle name="CC1" xfId="2081"/>
    <cellStyle name="CC2" xfId="2082"/>
    <cellStyle name="Centered Heading" xfId="2083"/>
    <cellStyle name="Cerrency_Sheet2_XANGDAU" xfId="2084"/>
    <cellStyle name="chchuyen" xfId="2231"/>
    <cellStyle name="Check Cell 2" xfId="2232"/>
    <cellStyle name="CHUONG" xfId="2233"/>
    <cellStyle name="Column_Title" xfId="2085"/>
    <cellStyle name="Comma  - Style1" xfId="2086"/>
    <cellStyle name="Comma  - Style2" xfId="2087"/>
    <cellStyle name="Comma  - Style3" xfId="2088"/>
    <cellStyle name="Comma  - Style4" xfId="2089"/>
    <cellStyle name="Comma  - Style5" xfId="2090"/>
    <cellStyle name="Comma  - Style6" xfId="2091"/>
    <cellStyle name="Comma  - Style7" xfId="2092"/>
    <cellStyle name="Comma  - Style8" xfId="2093"/>
    <cellStyle name="Comma %" xfId="2094"/>
    <cellStyle name="Comma [0] 2" xfId="2095"/>
    <cellStyle name="Comma [0] 3" xfId="2096"/>
    <cellStyle name="Comma [0] 4" xfId="2097"/>
    <cellStyle name="Comma [0] 5" xfId="2098"/>
    <cellStyle name="Comma [0] 5 2" xfId="2099"/>
    <cellStyle name="Comma [00]" xfId="2100"/>
    <cellStyle name="Comma 0.0" xfId="2101"/>
    <cellStyle name="Comma 0.0%" xfId="2102"/>
    <cellStyle name="Comma 0.00" xfId="2103"/>
    <cellStyle name="Comma 0.00%" xfId="2104"/>
    <cellStyle name="Comma 0.000" xfId="2105"/>
    <cellStyle name="Comma 0.000%" xfId="2106"/>
    <cellStyle name="Comma 10" xfId="2107"/>
    <cellStyle name="Comma 10 10" xfId="2108"/>
    <cellStyle name="Comma 10 10 2" xfId="2109"/>
    <cellStyle name="Comma 10 2" xfId="2110"/>
    <cellStyle name="Comma 10 3" xfId="2111"/>
    <cellStyle name="Comma 10 3 2 2" xfId="2112"/>
    <cellStyle name="Comma 11" xfId="2113"/>
    <cellStyle name="Comma 12" xfId="2114"/>
    <cellStyle name="Comma 12 2" xfId="2115"/>
    <cellStyle name="Comma 12 3" xfId="2116"/>
    <cellStyle name="Comma 13" xfId="2117"/>
    <cellStyle name="Comma 14" xfId="2118"/>
    <cellStyle name="Comma 14 2" xfId="2119"/>
    <cellStyle name="Comma 15" xfId="2120"/>
    <cellStyle name="Comma 16" xfId="2121"/>
    <cellStyle name="Comma 16 2" xfId="2122"/>
    <cellStyle name="Comma 17" xfId="2123"/>
    <cellStyle name="Comma 18" xfId="2124"/>
    <cellStyle name="Comma 18 2" xfId="2125"/>
    <cellStyle name="Comma 19" xfId="2126"/>
    <cellStyle name="Comma 2" xfId="2127"/>
    <cellStyle name="Comma 2 10" xfId="2128"/>
    <cellStyle name="Comma 2 2" xfId="2129"/>
    <cellStyle name="Comma 2 2 2" xfId="2130"/>
    <cellStyle name="Comma 2 2 4" xfId="2131"/>
    <cellStyle name="Comma 2 3" xfId="2132"/>
    <cellStyle name="Comma 2 3 2" xfId="2133"/>
    <cellStyle name="Comma 2 3 3" xfId="2134"/>
    <cellStyle name="Comma 2 4" xfId="2135"/>
    <cellStyle name="Comma 2 4 2" xfId="2136"/>
    <cellStyle name="Comma 2 5" xfId="2137"/>
    <cellStyle name="Comma 2 6" xfId="2138"/>
    <cellStyle name="Comma 2 7" xfId="2139"/>
    <cellStyle name="Comma 2_Bieu 01 UB(hung)" xfId="2140"/>
    <cellStyle name="Comma 20" xfId="2141"/>
    <cellStyle name="Comma 21" xfId="2142"/>
    <cellStyle name="Comma 22" xfId="2143"/>
    <cellStyle name="Comma 23" xfId="2144"/>
    <cellStyle name="Comma 24" xfId="2145"/>
    <cellStyle name="Comma 25" xfId="2146"/>
    <cellStyle name="Comma 26" xfId="2147"/>
    <cellStyle name="Comma 27" xfId="2148"/>
    <cellStyle name="Comma 28" xfId="2149"/>
    <cellStyle name="Comma 28 2" xfId="2150"/>
    <cellStyle name="Comma 29" xfId="2151"/>
    <cellStyle name="Comma 3" xfId="2152"/>
    <cellStyle name="Comma 3 2" xfId="2153"/>
    <cellStyle name="Comma 3 2 2" xfId="2154"/>
    <cellStyle name="Comma 3 2 2 2" xfId="2155"/>
    <cellStyle name="Comma 3 2 2 2 2" xfId="2156"/>
    <cellStyle name="Comma 3 2 3" xfId="2157"/>
    <cellStyle name="Comma 3 3" xfId="2158"/>
    <cellStyle name="Comma 3 4" xfId="2159"/>
    <cellStyle name="Comma 3 4 2" xfId="2160"/>
    <cellStyle name="Comma 3_Bieu 01 UB(hung)" xfId="2161"/>
    <cellStyle name="Comma 30" xfId="2162"/>
    <cellStyle name="Comma 31" xfId="2163"/>
    <cellStyle name="Comma 4" xfId="2164"/>
    <cellStyle name="Comma 4 2" xfId="2165"/>
    <cellStyle name="Comma 4 2 2" xfId="2166"/>
    <cellStyle name="Comma 4 2 3" xfId="2167"/>
    <cellStyle name="Comma 4 3" xfId="2168"/>
    <cellStyle name="Comma 4 4" xfId="2169"/>
    <cellStyle name="Comma 5" xfId="2170"/>
    <cellStyle name="Comma 5 2" xfId="2171"/>
    <cellStyle name="Comma 5 2 2" xfId="2172"/>
    <cellStyle name="Comma 5 3" xfId="2173"/>
    <cellStyle name="Comma 6" xfId="2174"/>
    <cellStyle name="Comma 6 2" xfId="2175"/>
    <cellStyle name="Comma 6 2 2" xfId="2176"/>
    <cellStyle name="Comma 6 3" xfId="2177"/>
    <cellStyle name="Comma 7" xfId="2178"/>
    <cellStyle name="Comma 7 2" xfId="2179"/>
    <cellStyle name="Comma 7 3" xfId="2180"/>
    <cellStyle name="Comma 7 4" xfId="2181"/>
    <cellStyle name="Comma 7 5" xfId="2182"/>
    <cellStyle name="Comma 8" xfId="2183"/>
    <cellStyle name="Comma 8 2" xfId="2184"/>
    <cellStyle name="Comma 8 2 2" xfId="2185"/>
    <cellStyle name="Comma 8 2 2 2" xfId="2186"/>
    <cellStyle name="Comma 8 2 3" xfId="2187"/>
    <cellStyle name="Comma 8 2 3 2" xfId="2188"/>
    <cellStyle name="Comma 8 2 4" xfId="2189"/>
    <cellStyle name="Comma 9" xfId="2190"/>
    <cellStyle name="Comma 9 2" xfId="2191"/>
    <cellStyle name="Comma 9 2 2" xfId="2192"/>
    <cellStyle name="Comma 9 3" xfId="2193"/>
    <cellStyle name="comma zerodec" xfId="2194"/>
    <cellStyle name="Comma0" xfId="2195"/>
    <cellStyle name="Comma0 2" xfId="2196"/>
    <cellStyle name="Company Name" xfId="2197"/>
    <cellStyle name="Copied" xfId="2198"/>
    <cellStyle name="CR Comma" xfId="2199"/>
    <cellStyle name="CR Currency" xfId="2200"/>
    <cellStyle name="Credit" xfId="2201"/>
    <cellStyle name="Credit subtotal" xfId="2202"/>
    <cellStyle name="Credit Total" xfId="2203"/>
    <cellStyle name="_x0001_CS_x0006_RMO[" xfId="2204"/>
    <cellStyle name="_x0001_CS_x0006_RMO[?0?]?_?0?0?" xfId="2205"/>
    <cellStyle name="_x0001_CS_x0006_RMO_?0?0?Q?3" xfId="2206"/>
    <cellStyle name="CT1" xfId="2207"/>
    <cellStyle name="CT2" xfId="2208"/>
    <cellStyle name="CT4" xfId="2209"/>
    <cellStyle name="CT5" xfId="2210"/>
    <cellStyle name="ct7" xfId="2211"/>
    <cellStyle name="ct8" xfId="2212"/>
    <cellStyle name="cth1" xfId="2213"/>
    <cellStyle name="Cthuc" xfId="2214"/>
    <cellStyle name="Cthuc1" xfId="2215"/>
    <cellStyle name="Currency %" xfId="2216"/>
    <cellStyle name="Currency [00]" xfId="2217"/>
    <cellStyle name="Currency 0.0" xfId="2218"/>
    <cellStyle name="Currency 0.0%" xfId="2219"/>
    <cellStyle name="Currency 0.00" xfId="2220"/>
    <cellStyle name="Currency 0.00%" xfId="2221"/>
    <cellStyle name="Currency 0.000" xfId="2222"/>
    <cellStyle name="Currency 0.000%" xfId="2223"/>
    <cellStyle name="Currency 2" xfId="2224"/>
    <cellStyle name="Currency 2 2" xfId="2225"/>
    <cellStyle name="Currency 3" xfId="2226"/>
    <cellStyle name="Currency 3 2" xfId="2227"/>
    <cellStyle name="Currency0" xfId="2228"/>
    <cellStyle name="Currency0 2" xfId="2229"/>
    <cellStyle name="Currency1" xfId="2230"/>
    <cellStyle name="d" xfId="2234"/>
    <cellStyle name="d%" xfId="2235"/>
    <cellStyle name="d1" xfId="2236"/>
    <cellStyle name="Date" xfId="2237"/>
    <cellStyle name="Date 2" xfId="2238"/>
    <cellStyle name="Date Short" xfId="2239"/>
    <cellStyle name="Date_1 Bieu 6 thang nam 2011" xfId="2240"/>
    <cellStyle name="Debit" xfId="2241"/>
    <cellStyle name="Debit subtotal" xfId="2242"/>
    <cellStyle name="Debit Total" xfId="2243"/>
    <cellStyle name="Decimal" xfId="2244"/>
    <cellStyle name="DELTA" xfId="2245"/>
    <cellStyle name="Dezimal [0]_68574_Materialbedarfsliste" xfId="2246"/>
    <cellStyle name="Dezimal_68574_Materialbedarfsliste" xfId="2247"/>
    <cellStyle name="_x0001_dÏÈ¹ " xfId="2248"/>
    <cellStyle name="_x0001_dÏÈ¹ ?[?0?" xfId="2249"/>
    <cellStyle name="_x0001_dÏÈ¹_" xfId="2250"/>
    <cellStyle name="Dollar (zero dec)" xfId="2251"/>
    <cellStyle name="Dziesietny [0]_Invoices2001Slovakia" xfId="2252"/>
    <cellStyle name="Dziesiętny [0]_Invoices2001Slovakia" xfId="2253"/>
    <cellStyle name="Dziesietny_Invoices2001Slovakia" xfId="2254"/>
    <cellStyle name="Dziesiętny_Invoices2001Slovakia" xfId="2255"/>
    <cellStyle name="e" xfId="2256"/>
    <cellStyle name="e_Book1" xfId="2257"/>
    <cellStyle name="Enter Currency (0)" xfId="2258"/>
    <cellStyle name="Enter Currency (2)" xfId="2259"/>
    <cellStyle name="Enter Units (0)" xfId="2260"/>
    <cellStyle name="Enter Units (1)" xfId="2261"/>
    <cellStyle name="Enter Units (2)" xfId="2262"/>
    <cellStyle name="Entered" xfId="2263"/>
    <cellStyle name="Euro" xfId="2264"/>
    <cellStyle name="Explanatory Text 2" xfId="2265"/>
    <cellStyle name="f" xfId="2266"/>
    <cellStyle name="f_Book1" xfId="2267"/>
    <cellStyle name="f_Danhmuc_Quyhoach2009 2" xfId="2268"/>
    <cellStyle name="Fixed" xfId="2269"/>
    <cellStyle name="Fixed 2" xfId="2270"/>
    <cellStyle name="Font Britannic16" xfId="2271"/>
    <cellStyle name="Font Britannic18" xfId="2272"/>
    <cellStyle name="Font CenturyCond 18" xfId="2273"/>
    <cellStyle name="Font Cond20" xfId="2274"/>
    <cellStyle name="Font LucidaSans16" xfId="2275"/>
    <cellStyle name="Font NewCenturyCond18" xfId="2276"/>
    <cellStyle name="Font Ottawa14" xfId="2277"/>
    <cellStyle name="Font Ottawa16" xfId="2278"/>
    <cellStyle name="Good 2" xfId="2279"/>
    <cellStyle name="Grey" xfId="2280"/>
    <cellStyle name="H" xfId="2281"/>
    <cellStyle name="ha" xfId="2282"/>
    <cellStyle name="ha 2" xfId="2283"/>
    <cellStyle name="Head 1" xfId="2284"/>
    <cellStyle name="Header" xfId="2285"/>
    <cellStyle name="Header 2" xfId="2286"/>
    <cellStyle name="Header1" xfId="2287"/>
    <cellStyle name="Header1 2" xfId="2288"/>
    <cellStyle name="Header1 3" xfId="2289"/>
    <cellStyle name="Header2" xfId="2290"/>
    <cellStyle name="Header2 2" xfId="2291"/>
    <cellStyle name="Header2 3" xfId="2292"/>
    <cellStyle name="Heading" xfId="2293"/>
    <cellStyle name="Heading 1 2" xfId="2294"/>
    <cellStyle name="Heading 2 2" xfId="2295"/>
    <cellStyle name="Heading 3 2" xfId="2296"/>
    <cellStyle name="Heading 4 2" xfId="2297"/>
    <cellStyle name="Heading No Underline" xfId="2298"/>
    <cellStyle name="Heading With Underline" xfId="2299"/>
    <cellStyle name="HEADING1" xfId="2300"/>
    <cellStyle name="HEADING1 1" xfId="2301"/>
    <cellStyle name="Heading1_Book1" xfId="2302"/>
    <cellStyle name="HEADING2" xfId="2303"/>
    <cellStyle name="HEADING2 2" xfId="2304"/>
    <cellStyle name="HEADINGS" xfId="2305"/>
    <cellStyle name="HEADINGSTOP" xfId="2306"/>
    <cellStyle name="headoption" xfId="2307"/>
    <cellStyle name="headoption 2" xfId="2308"/>
    <cellStyle name="Hoa-Scholl" xfId="2309"/>
    <cellStyle name="Hoa-Scholl 2" xfId="2310"/>
    <cellStyle name="i·0" xfId="2311"/>
    <cellStyle name="_x0001_í½?" xfId="2312"/>
    <cellStyle name="_x0001_í½??_?B?O?" xfId="2313"/>
    <cellStyle name="_x0001_íå_x001b_ô " xfId="2314"/>
    <cellStyle name="_x0001_íå_x001b_ô ?[?0?.?0?0?]?_? ?A" xfId="2315"/>
    <cellStyle name="_x0001_íå_x001b_ô_" xfId="2316"/>
    <cellStyle name="Input [yellow]" xfId="2317"/>
    <cellStyle name="Input [yellow] 2" xfId="2318"/>
    <cellStyle name="Input 2" xfId="2319"/>
    <cellStyle name="k_TONG HOP KINH PHI" xfId="2320"/>
    <cellStyle name="k_TONG HOP KINH PHI?_x000f_Hyperlink_ÿÿÿÿÿ?b_x0011_Hyperlink_ÿÿÿÿÿ_1?b_x0011_Hyperlink_ÿÿÿÿÿ_2?b_x000c_Normal_®.d©y?_x000c_Normal_®Ò_x000d_Normal" xfId="2321"/>
    <cellStyle name="k_TONG HOP KINH PHI?_x000f_Hyperlink_ÿÿÿÿÿ?b_x0011_Hyperlink_ÿÿÿÿÿ_1?b_x0011_Hyperlink_ÿÿÿÿÿ_2?b_x000c_Normal_®.d©y?_x000c_Normal_®Ò_x000d_Normal_Nhu cau von dau tu 2013-2015 (LD Vụ sua)" xfId="2322"/>
    <cellStyle name="k_TONG HOP KINH PHI_Nhu cau von dau tu 2013-2015 (LD Vụ sua)" xfId="2323"/>
    <cellStyle name="k_ÿÿÿÿÿ" xfId="2324"/>
    <cellStyle name="k_ÿÿÿÿÿ?b_x0011_Hyperlink_ÿÿÿÿÿ_1?b_x0011_Hyperlink_ÿÿÿÿÿ_2?b_x000c_Normal_®.d©y?_x000c_Normal_®Ò_x000d_Normal_123569?b_x000f_Normal_5HUYIC~1?_x0011_No" xfId="2325"/>
    <cellStyle name="k_ÿÿÿÿÿ?b_x0011_Hyperlink_ÿÿÿÿÿ_1?b_x0011_Hyperlink_ÿÿÿÿÿ_2?b_x000c_Normal_®.d©y?_x000c_Normal_®Ò_x000d_Normal_123569?b_x000f_Normal_5HUYIC~1?_x0011_No_Nhu cau von dau tu 2013-2015 (LD Vụ sua)" xfId="2326"/>
    <cellStyle name="k_ÿÿÿÿÿ_1" xfId="2327"/>
    <cellStyle name="k_ÿÿÿÿÿ_1?b_x0011_Hyperlink_ÿÿÿÿÿ_2?b_x000c_Normal_®.d©y?_x000c_Normal_®Ò_x000d_Normal_123569?b_x000f_Normal_5HUYIC~1?_x0011_Normal_903DK-2001?_x000c_" xfId="2328"/>
    <cellStyle name="k_ÿÿÿÿÿ_2" xfId="2329"/>
    <cellStyle name="k_ÿÿÿÿÿ_2?b_x000c_Normal_®.d©y?_x000c_Normal_®Ò_x000d_Normal_123569?b_x000f_Normal_5HUYIC~1?_x0011_Normal_903DK-2001?_x000c_Normal_AD_x000b_Normal_Ado" xfId="2330"/>
    <cellStyle name="k_ÿÿÿÿÿ_2?b_x000c_Normal_®.d©y?_x000c_Normal_®Ò_x000d_Normal_123569?b_x000f_Normal_5HUYIC~1?_x0011_Normal_903DK-2001?_x000c_Normal_AD_x000b_Normal_Ado_Nhu cau von dau tu 2013-2015 (LD Vụ sua)" xfId="2331"/>
    <cellStyle name="k_ÿÿÿÿÿ_2_Nhu cau von dau tu 2013-2015 (LD Vụ sua)" xfId="2332"/>
    <cellStyle name="k_ÿÿÿÿÿ_Nhu cau von dau tu 2013-2015 (LD Vụ sua)" xfId="2333"/>
    <cellStyle name="khanh" xfId="2334"/>
    <cellStyle name="khung" xfId="2335"/>
    <cellStyle name="Ledger 17 x 11 in" xfId="2336"/>
    <cellStyle name="Ledger 17 x 11 in 2" xfId="2337"/>
    <cellStyle name="Ledger 17 x 11 in 3" xfId="2338"/>
    <cellStyle name="Line" xfId="2339"/>
    <cellStyle name="Line 2" xfId="2340"/>
    <cellStyle name="Link Currency (0)" xfId="2341"/>
    <cellStyle name="Link Currency (0) 2" xfId="2342"/>
    <cellStyle name="Link Currency (2)" xfId="2343"/>
    <cellStyle name="Link Currency (2) 2" xfId="2344"/>
    <cellStyle name="Link Units (0)" xfId="2345"/>
    <cellStyle name="Link Units (0) 2" xfId="2346"/>
    <cellStyle name="Link Units (1)" xfId="2347"/>
    <cellStyle name="Link Units (1) 2" xfId="2348"/>
    <cellStyle name="Link Units (2)" xfId="2349"/>
    <cellStyle name="Link Units (2) 2" xfId="2350"/>
    <cellStyle name="Linked Cell 2" xfId="2351"/>
    <cellStyle name="Loai CBDT" xfId="2352"/>
    <cellStyle name="Loai CT" xfId="2353"/>
    <cellStyle name="Loai GD" xfId="2354"/>
    <cellStyle name="luc" xfId="2355"/>
    <cellStyle name="luc2" xfId="2356"/>
    <cellStyle name="Millares [0]_Well Timing" xfId="2357"/>
    <cellStyle name="Millares_Well Timing" xfId="2358"/>
    <cellStyle name="Model" xfId="2359"/>
    <cellStyle name="Model 2" xfId="2360"/>
    <cellStyle name="moi" xfId="2361"/>
    <cellStyle name="moi 2" xfId="2362"/>
    <cellStyle name="Moneda [0]_Well Timing" xfId="2363"/>
    <cellStyle name="Moneda_Well Timing" xfId="2364"/>
    <cellStyle name="Monétaire [0]_Feuil2" xfId="2365"/>
    <cellStyle name="Monétaire_Feuil2" xfId="2366"/>
    <cellStyle name="n" xfId="2367"/>
    <cellStyle name="n 2" xfId="2368"/>
    <cellStyle name="n 3" xfId="2369"/>
    <cellStyle name="n_1 Bieu 6 thang nam 2011" xfId="2370"/>
    <cellStyle name="n_1 Bieu 6 thang nam 2011 2" xfId="2371"/>
    <cellStyle name="n_17 bieu (hung cap nhap)" xfId="2372"/>
    <cellStyle name="n_17 bieu (hung cap nhap) 2" xfId="2373"/>
    <cellStyle name="n_Bao cao doan cong tac cua Bo thang 4-2010" xfId="2374"/>
    <cellStyle name="n_Bao cao doan cong tac cua Bo thang 4-2010 2" xfId="2375"/>
    <cellStyle name="n_Bao cao tinh hinh thuc hien KH 2009 den 31-01-10" xfId="2376"/>
    <cellStyle name="n_Bao cao tinh hinh thuc hien KH 2009 den 31-01-10 2" xfId="2377"/>
    <cellStyle name="n_Bieu 01 UB(hung)" xfId="2378"/>
    <cellStyle name="n_Bieu 01 UB(hung) 2" xfId="2379"/>
    <cellStyle name="n_Book1" xfId="2380"/>
    <cellStyle name="n_Book1 2" xfId="2381"/>
    <cellStyle name="n_Book1_Bieu du thao QD von ho tro co MT" xfId="2382"/>
    <cellStyle name="n_Book1_Bieu du thao QD von ho tro co MT 2" xfId="2383"/>
    <cellStyle name="n_Book1_Bieu du thao QD von ho tro co MT 3" xfId="2384"/>
    <cellStyle name="n_Book1_Bieu du thao QD von ho tro co MT 3 2" xfId="2385"/>
    <cellStyle name="n_Book1_Hoan chinh KH 2012 (o nha)" xfId="2386"/>
    <cellStyle name="n_Book1_Hoan chinh KH 2012 (o nha) 2" xfId="2387"/>
    <cellStyle name="n_Book1_Hoan chinh KH 2012 (o nha)_Bao cao giai ngan quy I" xfId="2388"/>
    <cellStyle name="n_Book1_Hoan chinh KH 2012 (o nha)_Bao cao giai ngan quy I 2" xfId="2389"/>
    <cellStyle name="n_Book1_Hoan chinh KH 2012 (o nha)_Bieu du thao QD von ho tro co MT" xfId="2390"/>
    <cellStyle name="n_Book1_Hoan chinh KH 2012 (o nha)_Bieu du thao QD von ho tro co MT 2" xfId="2391"/>
    <cellStyle name="n_Book1_Hoan chinh KH 2012 Von ho tro co MT" xfId="2392"/>
    <cellStyle name="n_Book1_Hoan chinh KH 2012 Von ho tro co MT (chi tiet)" xfId="2393"/>
    <cellStyle name="n_Book1_Hoan chinh KH 2012 Von ho tro co MT (chi tiet) 2" xfId="2394"/>
    <cellStyle name="n_Book1_Hoan chinh KH 2012 Von ho tro co MT 2" xfId="2395"/>
    <cellStyle name="n_Book1_Hoan chinh KH 2012 Von ho tro co MT_Bao cao giai ngan quy I" xfId="2396"/>
    <cellStyle name="n_Book1_Hoan chinh KH 2012 Von ho tro co MT_Bao cao giai ngan quy I 2" xfId="2397"/>
    <cellStyle name="n_Book1_Hoan chinh KH 2012 Von ho tro co MT_Bieu du thao QD von ho tro co MT" xfId="2398"/>
    <cellStyle name="n_Book1_Hoan chinh KH 2012 Von ho tro co MT_Bieu du thao QD von ho tro co MT 2" xfId="2399"/>
    <cellStyle name="n_Chi tieu 5 nam" xfId="2400"/>
    <cellStyle name="n_Chi tieu 5 nam 2" xfId="2401"/>
    <cellStyle name="n_Ke hoach 2010 (theo doi)" xfId="2402"/>
    <cellStyle name="n_Ke hoach 2010 (theo doi) 2" xfId="2403"/>
    <cellStyle name="n_Ke hoach nam 2013 nguon MT(theo doi) den 31-5-13" xfId="2404"/>
    <cellStyle name="n_Ke hoach nam 2013 nguon MT(theo doi) den 31-5-13 2" xfId="2405"/>
    <cellStyle name="n_Tong hop so lieu" xfId="2406"/>
    <cellStyle name="n_Tong hop so lieu 2" xfId="2407"/>
    <cellStyle name="n_Tong hop theo doi von TPCP (BC)" xfId="2408"/>
    <cellStyle name="n_Tong hop theo doi von TPCP (BC) 2" xfId="2409"/>
    <cellStyle name="n_Tumorong" xfId="2410"/>
    <cellStyle name="n_Tumorong 2" xfId="2411"/>
    <cellStyle name="n_Worksheet in D: My Documents Ke Hoach KH cac nam Nam 2014 Bao cao ve Ke hoach nam 2014 ( Hoan chinh sau TL voi Bo KH)" xfId="2412"/>
    <cellStyle name="n_Worksheet in D: My Documents Ke Hoach KH cac nam Nam 2014 Bao cao ve Ke hoach nam 2014 ( Hoan chinh sau TL voi Bo KH) 2" xfId="2413"/>
    <cellStyle name="n_Worksheet in Thong bao phan bo KH 2011 chuyen nguon sang 2012_CT" xfId="2414"/>
    <cellStyle name="n_Worksheet in Thong bao phan bo KH 2011 chuyen nguon sang 2012_CT 2" xfId="2415"/>
    <cellStyle name="n1" xfId="2416"/>
    <cellStyle name="Neutral 2" xfId="2417"/>
    <cellStyle name="New" xfId="2418"/>
    <cellStyle name="New Times Roman" xfId="2419"/>
    <cellStyle name="New Times Roman 2" xfId="2420"/>
    <cellStyle name="no dec" xfId="2421"/>
    <cellStyle name="no dec 2" xfId="2422"/>
    <cellStyle name="ÑONVÒ" xfId="2423"/>
    <cellStyle name="ÑONVÒ 2" xfId="2424"/>
    <cellStyle name="Normal" xfId="0" builtinId="0"/>
    <cellStyle name="Normal - Style1" xfId="2425"/>
    <cellStyle name="Normal - Style1 2" xfId="2426"/>
    <cellStyle name="Normal - Style1 2 2" xfId="2427"/>
    <cellStyle name="Normal - Style1 3" xfId="2428"/>
    <cellStyle name="Normal - Style1_Ke hoach nam 2013 nguon MT(theo doi) den 31-5-13" xfId="2429"/>
    <cellStyle name="Normal - 유형1" xfId="2430"/>
    <cellStyle name="Normal - 유형1 2" xfId="2431"/>
    <cellStyle name="Normal 10" xfId="2432"/>
    <cellStyle name="Normal 10 2" xfId="2433"/>
    <cellStyle name="Normal 10 2 2" xfId="2434"/>
    <cellStyle name="Normal 10 2 2 2" xfId="2435"/>
    <cellStyle name="Normal 10 2 3" xfId="2436"/>
    <cellStyle name="Normal 10 3" xfId="2437"/>
    <cellStyle name="Normal 10 3 2" xfId="2438"/>
    <cellStyle name="Normal 10 4" xfId="2439"/>
    <cellStyle name="Normal 10 5" xfId="2440"/>
    <cellStyle name="Normal 11" xfId="2441"/>
    <cellStyle name="Normal 11 2" xfId="2442"/>
    <cellStyle name="Normal 11 3 4" xfId="2443"/>
    <cellStyle name="Normal 12" xfId="2444"/>
    <cellStyle name="Normal 12 2" xfId="2445"/>
    <cellStyle name="Normal 12 2 2" xfId="2446"/>
    <cellStyle name="Normal 12 2 2 2" xfId="2447"/>
    <cellStyle name="Normal 12 2_Bieu 11" xfId="2448"/>
    <cellStyle name="Normal 12 3" xfId="2449"/>
    <cellStyle name="Normal 12_B05. TPCP (in15.01.2013)" xfId="2450"/>
    <cellStyle name="Normal 13" xfId="2451"/>
    <cellStyle name="Normal 13 2" xfId="2452"/>
    <cellStyle name="Normal 14" xfId="2453"/>
    <cellStyle name="Normal 15" xfId="2454"/>
    <cellStyle name="Normal 15 2" xfId="2455"/>
    <cellStyle name="Normal 15 3" xfId="2456"/>
    <cellStyle name="Normal 15 4" xfId="2457"/>
    <cellStyle name="Normal 16" xfId="2458"/>
    <cellStyle name="Normal 16 2" xfId="2459"/>
    <cellStyle name="Normal 16 3" xfId="2460"/>
    <cellStyle name="Normal 17" xfId="2461"/>
    <cellStyle name="Normal 17 2" xfId="2462"/>
    <cellStyle name="Normal 18" xfId="2463"/>
    <cellStyle name="Normal 19" xfId="2464"/>
    <cellStyle name="Normal 19 2" xfId="2465"/>
    <cellStyle name="Normal 2" xfId="2466"/>
    <cellStyle name="Normal 2 10" xfId="2467"/>
    <cellStyle name="Normal 2 11" xfId="2468"/>
    <cellStyle name="Normal 2 12" xfId="2469"/>
    <cellStyle name="Normal 2 2" xfId="2470"/>
    <cellStyle name="Normal 2 2 2" xfId="2471"/>
    <cellStyle name="Normal 2 2 2 2" xfId="2472"/>
    <cellStyle name="Normal 2 2 2 3" xfId="2473"/>
    <cellStyle name="Normal 2 2 2_KTVX Bao cao thang nam 2015" xfId="2474"/>
    <cellStyle name="Normal 2 2 3" xfId="2475"/>
    <cellStyle name="Normal 2 2 4" xfId="2476"/>
    <cellStyle name="Normal 2 2_08. bieu thang 8 gui anh Kien (14.9.2012)" xfId="2477"/>
    <cellStyle name="Normal 2 27" xfId="2478"/>
    <cellStyle name="Normal 2 3" xfId="2479"/>
    <cellStyle name="Normal 2 3 2" xfId="2480"/>
    <cellStyle name="Normal 2 3 2 2" xfId="2481"/>
    <cellStyle name="Normal 2 3 3" xfId="2482"/>
    <cellStyle name="Normal 2 3 3 2" xfId="2483"/>
    <cellStyle name="Normal 2 3 4" xfId="2484"/>
    <cellStyle name="Normal 2 3 5" xfId="2485"/>
    <cellStyle name="Normal 2 3_B05. TPCP (in15.01.2013)" xfId="2486"/>
    <cellStyle name="Normal 2 4" xfId="2487"/>
    <cellStyle name="Normal 2 4 2" xfId="2488"/>
    <cellStyle name="Normal 2 5" xfId="2489"/>
    <cellStyle name="Normal 2 5 2" xfId="2490"/>
    <cellStyle name="Normal 2 6" xfId="2491"/>
    <cellStyle name="Normal 2 7" xfId="2492"/>
    <cellStyle name="Normal 2 8" xfId="2493"/>
    <cellStyle name="Normal 2 9" xfId="2494"/>
    <cellStyle name="Normal 2_08. bieu thang 8 gui anh Kien (14.9.2012)" xfId="2495"/>
    <cellStyle name="Normal 20" xfId="2496"/>
    <cellStyle name="Normal 20 2" xfId="2497"/>
    <cellStyle name="Normal 21" xfId="2498"/>
    <cellStyle name="Normal 22" xfId="2499"/>
    <cellStyle name="Normal 23" xfId="2500"/>
    <cellStyle name="Normal 24" xfId="2501"/>
    <cellStyle name="Normal 25" xfId="2502"/>
    <cellStyle name="Normal 26" xfId="2503"/>
    <cellStyle name="Normal 27" xfId="2504"/>
    <cellStyle name="Normal 28" xfId="2505"/>
    <cellStyle name="Normal 29" xfId="2506"/>
    <cellStyle name="Normal 3" xfId="2507"/>
    <cellStyle name="Normal 3 2" xfId="2508"/>
    <cellStyle name="Normal 3 3" xfId="2509"/>
    <cellStyle name="Normal 3 3 2" xfId="2510"/>
    <cellStyle name="Normal 3 3 2 2" xfId="2511"/>
    <cellStyle name="Normal 3 3 3" xfId="2512"/>
    <cellStyle name="Normal 3 4" xfId="2513"/>
    <cellStyle name="Normal 3 4 2" xfId="2514"/>
    <cellStyle name="Normal 3 5" xfId="2515"/>
    <cellStyle name="Normal 3 5 2" xfId="2516"/>
    <cellStyle name="Normal 3 6" xfId="2517"/>
    <cellStyle name="Normal 3 7" xfId="2518"/>
    <cellStyle name="Normal 3_08. bieu thang 8 gui anh Kien (14.9.2012)" xfId="2519"/>
    <cellStyle name="Normal 30" xfId="2520"/>
    <cellStyle name="Normal 31" xfId="2521"/>
    <cellStyle name="Normal 32" xfId="2522"/>
    <cellStyle name="Normal 33" xfId="2523"/>
    <cellStyle name="Normal 34" xfId="2524"/>
    <cellStyle name="Normal 35" xfId="2525"/>
    <cellStyle name="Normal 36" xfId="2526"/>
    <cellStyle name="Normal 37" xfId="2527"/>
    <cellStyle name="Normal 38" xfId="2528"/>
    <cellStyle name="Normal 39" xfId="2529"/>
    <cellStyle name="Normal 4" xfId="2530"/>
    <cellStyle name="Normal 4 2" xfId="2531"/>
    <cellStyle name="Normal 4 3" xfId="2532"/>
    <cellStyle name="Normal 4_Bang bieu" xfId="2533"/>
    <cellStyle name="Normal 40" xfId="2534"/>
    <cellStyle name="Normal 41" xfId="2535"/>
    <cellStyle name="Normal 42" xfId="2536"/>
    <cellStyle name="Normal 43" xfId="2537"/>
    <cellStyle name="Normal 44" xfId="2538"/>
    <cellStyle name="Normal 5" xfId="2539"/>
    <cellStyle name="Normal 5 2" xfId="2540"/>
    <cellStyle name="Normal 5 2 2" xfId="2541"/>
    <cellStyle name="Normal 5 3" xfId="2542"/>
    <cellStyle name="Normal 5_bieu mau 2012 (cap nhap)" xfId="2543"/>
    <cellStyle name="Normal 52" xfId="2544"/>
    <cellStyle name="Normal 53_Nghe An DK lai 6-12 (goc)" xfId="2545"/>
    <cellStyle name="Normal 6" xfId="2546"/>
    <cellStyle name="Normal 6 2" xfId="2547"/>
    <cellStyle name="Normal 6 3" xfId="2548"/>
    <cellStyle name="Normal 6 3 2" xfId="2549"/>
    <cellStyle name="Normal 6 4" xfId="2550"/>
    <cellStyle name="Normal 6 5" xfId="2551"/>
    <cellStyle name="Normal 6 6" xfId="2552"/>
    <cellStyle name="Normal 6_08. bieu thang 8 gui anh Kien (14.9.2012)" xfId="2553"/>
    <cellStyle name="Normal 64" xfId="2554"/>
    <cellStyle name="Normal 64 2_Nghe An DK lai 6-12 (goc)" xfId="2555"/>
    <cellStyle name="Normal 7" xfId="2556"/>
    <cellStyle name="Normal 7 2" xfId="2557"/>
    <cellStyle name="Normal 7 3" xfId="2558"/>
    <cellStyle name="Normal 7 3 2" xfId="2559"/>
    <cellStyle name="Normal 7 4" xfId="2560"/>
    <cellStyle name="Normal 7 5" xfId="2561"/>
    <cellStyle name="Normal 8" xfId="2562"/>
    <cellStyle name="Normal 8 2" xfId="2563"/>
    <cellStyle name="Normal 8 2 2" xfId="2564"/>
    <cellStyle name="Normal 8 2 2 2" xfId="2565"/>
    <cellStyle name="Normal 8 2 3" xfId="2566"/>
    <cellStyle name="Normal 8 2 4" xfId="2567"/>
    <cellStyle name="Normal 8 3" xfId="2568"/>
    <cellStyle name="Normal 8 3 2" xfId="2569"/>
    <cellStyle name="Normal 8 4" xfId="2570"/>
    <cellStyle name="Normal 8_Ke hoach nam 2013 nguon MT(theo doi) den 31-5-13" xfId="2571"/>
    <cellStyle name="Normal 9" xfId="2572"/>
    <cellStyle name="Normal 9 2" xfId="2573"/>
    <cellStyle name="Normal 9 2 2" xfId="2574"/>
    <cellStyle name="Normal 9 3" xfId="2575"/>
    <cellStyle name="Normal 9 3 2" xfId="2576"/>
    <cellStyle name="Normal 9 4" xfId="2577"/>
    <cellStyle name="Normal 9 5" xfId="2578"/>
    <cellStyle name="Normal 9 6" xfId="2579"/>
    <cellStyle name="Normal 9_báo cáo nợ đọng Sở KHĐT" xfId="2580"/>
    <cellStyle name="Normal_Bieu mau (CV )" xfId="2581"/>
    <cellStyle name="Normal1" xfId="2582"/>
    <cellStyle name="Normal1 2" xfId="2583"/>
    <cellStyle name="Normalny_Cennik obowiazuje od 06-08-2001 r (1)" xfId="2584"/>
    <cellStyle name="Note 2" xfId="2585"/>
    <cellStyle name="Ò_x000d_Normal_123569?b_x000f_Normal_5HUYIC~1?_x0011_Normal_903DK-2001?_x000c_Normal_AD_x000b_Normal_Adot?_x000d_Normal_ADAdot?_x000d_Normal_ADOT~1ⓨ␐_x000b_?ÿ?_x0012_?ÿ?adot1?_x000b_Normal_ATEP?_x0012_Normal_Bao 㐬⎼o NCC?_x000b_Normal_bavi?_x000d_" xfId="2586"/>
    <cellStyle name="Œ…‹æØ‚è [0.00]_ÆÂ¹²" xfId="2587"/>
    <cellStyle name="Œ…‹æØ‚è_laroux" xfId="2588"/>
    <cellStyle name="oft Excel]_x000d_&#10;Comment=open=/f ‚ðw’è‚·‚é‚ÆAƒ†[ƒU[’è‹`ŠÖ”‚ðŠÖ”“\‚è•t‚¯‚Ìˆê——‚É“o˜^‚·‚é‚±‚Æ‚ª‚Å‚«‚Ü‚·B_x000d_&#10;Maximized" xfId="2589"/>
    <cellStyle name="oft Excel]_x000d_&#10;Comment=open=/f ‚ðw’è‚·‚é‚ÆAƒ†[ƒU[’è‹`ŠÖ”‚ðŠÖ”“\‚è•t‚¯‚Ìˆê——‚É“o˜^‚·‚é‚±‚Æ‚ª‚Å‚«‚Ü‚·B_x000d_&#10;Maximized 2" xfId="2590"/>
    <cellStyle name="oft Excel]_x000d_&#10;Comment=The open=/f lines load custom functions into the Paste Function list._x000d_&#10;Maximized=2_x000d_&#10;Basics=1_x000d_&#10;A" xfId="2591"/>
    <cellStyle name="oft Excel]_x000d_&#10;Comment=The open=/f lines load custom functions into the Paste Function list._x000d_&#10;Maximized=3_x000d_&#10;Basics=1_x000d_&#10;A" xfId="2592"/>
    <cellStyle name="omma [0]_Mktg Prog" xfId="2593"/>
    <cellStyle name="ormal_Sheet1_1" xfId="2594"/>
    <cellStyle name="Output 2" xfId="2595"/>
    <cellStyle name="paint" xfId="2596"/>
    <cellStyle name="paint 2" xfId="2597"/>
    <cellStyle name="Pattern" xfId="2598"/>
    <cellStyle name="per.style" xfId="2599"/>
    <cellStyle name="Percent %" xfId="2600"/>
    <cellStyle name="Percent % Long Underline" xfId="2601"/>
    <cellStyle name="Percent %_Worksheet in  US Financial Statements Ref. Workbook - Single Co" xfId="2602"/>
    <cellStyle name="Percent (0)" xfId="2603"/>
    <cellStyle name="Percent [0]" xfId="2604"/>
    <cellStyle name="Percent [0] 2" xfId="2605"/>
    <cellStyle name="Percent [00]" xfId="2606"/>
    <cellStyle name="Percent [00] 2" xfId="2607"/>
    <cellStyle name="Percent [2]" xfId="2608"/>
    <cellStyle name="Percent [2] 2" xfId="2609"/>
    <cellStyle name="Percent 0.0%" xfId="2610"/>
    <cellStyle name="Percent 0.0% Long Underline" xfId="2611"/>
    <cellStyle name="Percent 0.00%" xfId="2612"/>
    <cellStyle name="Percent 0.00% Long Underline" xfId="2613"/>
    <cellStyle name="Percent 0.000%" xfId="2614"/>
    <cellStyle name="Percent 0.000% Long Underline" xfId="2615"/>
    <cellStyle name="Percent 2" xfId="2616"/>
    <cellStyle name="Percent 2 2" xfId="2617"/>
    <cellStyle name="Percent 2 3" xfId="2618"/>
    <cellStyle name="Percent 2 4" xfId="2619"/>
    <cellStyle name="Percent 3" xfId="2620"/>
    <cellStyle name="Percent 3 2" xfId="2621"/>
    <cellStyle name="Percent 4" xfId="2622"/>
    <cellStyle name="Percent 4 2" xfId="2623"/>
    <cellStyle name="Percent 5" xfId="2624"/>
    <cellStyle name="PrePop Currency (0)" xfId="2625"/>
    <cellStyle name="PrePop Currency (0) 2" xfId="2626"/>
    <cellStyle name="PrePop Currency (2)" xfId="2627"/>
    <cellStyle name="PrePop Currency (2) 2" xfId="2628"/>
    <cellStyle name="PrePop Units (0)" xfId="2629"/>
    <cellStyle name="PrePop Units (0) 2" xfId="2630"/>
    <cellStyle name="PrePop Units (1)" xfId="2631"/>
    <cellStyle name="PrePop Units (1) 2" xfId="2632"/>
    <cellStyle name="PrePop Units (2)" xfId="2633"/>
    <cellStyle name="PrePop Units (2) 2" xfId="2634"/>
    <cellStyle name="pricing" xfId="2635"/>
    <cellStyle name="pricing 2" xfId="2636"/>
    <cellStyle name="PSChar" xfId="2637"/>
    <cellStyle name="PSChar 2" xfId="2638"/>
    <cellStyle name="PSHeading" xfId="2639"/>
    <cellStyle name="PSHeading 2" xfId="2640"/>
    <cellStyle name="regstoresfromspecstores" xfId="2641"/>
    <cellStyle name="RevList" xfId="2642"/>
    <cellStyle name="rlink_tiªn l­în_x001b_Hyperlink_TONG HOP KINH PHI?_x000f_Hyperlink_ÿÿÿÿÿ?b_x0011_Hyperlink_ÿÿÿÿÿ_1?b_x0011_Hyperlink_ÿÿÿÿÿ_2" xfId="2643"/>
    <cellStyle name="rmal_ADAdot" xfId="2644"/>
    <cellStyle name="S—_x0008_" xfId="2645"/>
    <cellStyle name="s]_x000d_&#10;spooler=yes_x000d_&#10;load=_x000d_&#10;Beep=yes_x000d_&#10;NullPort=None_x000d_&#10;BorderWidth=3_x000d_&#10;CursorBlinkRate=1200_x000d_&#10;DoubleClickSpeed=452_x000d_&#10;Programs=co" xfId="2646"/>
    <cellStyle name="SAPBEXaggData" xfId="2647"/>
    <cellStyle name="SAPBEXaggDataEmph" xfId="2648"/>
    <cellStyle name="SAPBEXaggItem" xfId="2649"/>
    <cellStyle name="SAPBEXchaText" xfId="2650"/>
    <cellStyle name="SAPBEXexcBad7" xfId="2651"/>
    <cellStyle name="SAPBEXexcBad8" xfId="2652"/>
    <cellStyle name="SAPBEXexcBad9" xfId="2653"/>
    <cellStyle name="SAPBEXexcCritical4" xfId="2654"/>
    <cellStyle name="SAPBEXexcCritical5" xfId="2655"/>
    <cellStyle name="SAPBEXexcCritical6" xfId="2656"/>
    <cellStyle name="SAPBEXexcGood1" xfId="2657"/>
    <cellStyle name="SAPBEXexcGood2" xfId="2658"/>
    <cellStyle name="SAPBEXexcGood3" xfId="2659"/>
    <cellStyle name="SAPBEXfilterDrill" xfId="2660"/>
    <cellStyle name="SAPBEXfilterItem" xfId="2661"/>
    <cellStyle name="SAPBEXfilterText" xfId="2662"/>
    <cellStyle name="SAPBEXformats" xfId="2663"/>
    <cellStyle name="SAPBEXheaderItem" xfId="2664"/>
    <cellStyle name="SAPBEXheaderText" xfId="2665"/>
    <cellStyle name="SAPBEXresData" xfId="2666"/>
    <cellStyle name="SAPBEXresDataEmph" xfId="2667"/>
    <cellStyle name="SAPBEXresItem" xfId="2668"/>
    <cellStyle name="SAPBEXstdData" xfId="2669"/>
    <cellStyle name="SAPBEXstdDataEmph" xfId="2670"/>
    <cellStyle name="SAPBEXstdItem" xfId="2671"/>
    <cellStyle name="SAPBEXtitle" xfId="2672"/>
    <cellStyle name="SAPBEXundefined" xfId="2673"/>
    <cellStyle name="_x0001_sç?" xfId="2674"/>
    <cellStyle name="_x0001_sç??_? ?A?t?t?.?" xfId="2675"/>
    <cellStyle name="SHADEDSTORES" xfId="2676"/>
    <cellStyle name="Siêu nối kết_Book1" xfId="2677"/>
    <cellStyle name="specstores" xfId="2678"/>
    <cellStyle name="Standard_NEGS" xfId="2679"/>
    <cellStyle name="STTDG" xfId="2680"/>
    <cellStyle name="Style 1" xfId="2681"/>
    <cellStyle name="Style 10" xfId="2682"/>
    <cellStyle name="Style 11" xfId="2683"/>
    <cellStyle name="Style 12" xfId="2684"/>
    <cellStyle name="Style 13" xfId="2685"/>
    <cellStyle name="Style 14" xfId="2686"/>
    <cellStyle name="Style 15" xfId="2687"/>
    <cellStyle name="Style 16" xfId="2688"/>
    <cellStyle name="Style 17" xfId="2689"/>
    <cellStyle name="Style 18" xfId="2690"/>
    <cellStyle name="Style 19" xfId="2691"/>
    <cellStyle name="Style 2" xfId="2692"/>
    <cellStyle name="Style 20" xfId="2693"/>
    <cellStyle name="Style 21" xfId="2694"/>
    <cellStyle name="Style 22" xfId="2695"/>
    <cellStyle name="Style 23" xfId="2696"/>
    <cellStyle name="Style 24" xfId="2697"/>
    <cellStyle name="Style 25" xfId="2698"/>
    <cellStyle name="Style 26" xfId="2699"/>
    <cellStyle name="Style 27" xfId="2700"/>
    <cellStyle name="Style 28" xfId="2701"/>
    <cellStyle name="Style 29" xfId="2702"/>
    <cellStyle name="Style 3" xfId="2703"/>
    <cellStyle name="Style 30" xfId="2704"/>
    <cellStyle name="Style 31" xfId="2705"/>
    <cellStyle name="Style 32" xfId="2706"/>
    <cellStyle name="Style 33" xfId="2707"/>
    <cellStyle name="Style 34" xfId="2708"/>
    <cellStyle name="Style 35" xfId="2709"/>
    <cellStyle name="Style 36" xfId="2710"/>
    <cellStyle name="Style 37" xfId="2711"/>
    <cellStyle name="Style 38" xfId="2712"/>
    <cellStyle name="Style 39" xfId="2713"/>
    <cellStyle name="Style 4" xfId="2714"/>
    <cellStyle name="Style 40" xfId="2715"/>
    <cellStyle name="Style 41" xfId="2716"/>
    <cellStyle name="Style 42" xfId="2717"/>
    <cellStyle name="Style 43" xfId="2718"/>
    <cellStyle name="Style 44" xfId="2719"/>
    <cellStyle name="Style 45" xfId="2720"/>
    <cellStyle name="Style 46" xfId="2721"/>
    <cellStyle name="Style 47" xfId="2722"/>
    <cellStyle name="Style 48" xfId="2723"/>
    <cellStyle name="Style 49" xfId="2724"/>
    <cellStyle name="Style 5" xfId="2725"/>
    <cellStyle name="Style 50" xfId="2726"/>
    <cellStyle name="Style 51" xfId="2727"/>
    <cellStyle name="Style 52" xfId="2728"/>
    <cellStyle name="Style 53" xfId="2729"/>
    <cellStyle name="Style 54" xfId="2730"/>
    <cellStyle name="Style 55" xfId="2731"/>
    <cellStyle name="Style 6" xfId="2732"/>
    <cellStyle name="Style 7" xfId="2733"/>
    <cellStyle name="Style 8" xfId="2734"/>
    <cellStyle name="Style 9" xfId="2735"/>
    <cellStyle name="style_1" xfId="2736"/>
    <cellStyle name="subhead" xfId="2737"/>
    <cellStyle name="subhead 2" xfId="2738"/>
    <cellStyle name="Subtotal" xfId="2739"/>
    <cellStyle name="T" xfId="2740"/>
    <cellStyle name="T 2" xfId="2741"/>
    <cellStyle name="T_1 Bieu 6 thang nam 2011" xfId="2742"/>
    <cellStyle name="T_1 Bieu 6 thang nam 2011 2" xfId="2743"/>
    <cellStyle name="T_1 Bieu 6 thang nam 2011_BC von DTPT 6 thang 2012" xfId="2744"/>
    <cellStyle name="T_1 Bieu 6 thang nam 2011_BC von DTPT 6 thang 2012 2" xfId="2745"/>
    <cellStyle name="T_1 Bieu 6 thang nam 2011_Bieu du thao QD von ho tro co MT" xfId="2746"/>
    <cellStyle name="T_1 Bieu 6 thang nam 2011_Bieu du thao QD von ho tro co MT 2" xfId="2747"/>
    <cellStyle name="T_1 Bieu 6 thang nam 2011_Ke hoach 2012 (theo doi)" xfId="2748"/>
    <cellStyle name="T_1 Bieu 6 thang nam 2011_Ke hoach 2012 (theo doi) 2" xfId="2749"/>
    <cellStyle name="T_1 Bieu 6 thang nam 2011_Ke hoach 2012 theo doi (giai ngan 30.6.12)" xfId="2750"/>
    <cellStyle name="T_1 Bieu 6 thang nam 2011_Ke hoach 2012 theo doi (giai ngan 30.6.12) 2" xfId="2751"/>
    <cellStyle name="T_bao cao phan bo KHDT 2011(final)" xfId="2752"/>
    <cellStyle name="T_Bao cao tinh hinh thuc hien KH 2009 den 31-01-10" xfId="2753"/>
    <cellStyle name="T_Bao cao tinh hinh thuc hien KH 2009 den 31-01-10 2" xfId="2754"/>
    <cellStyle name="T_Bao cao tinh hinh thuc hien KH 2009 den 31-01-10_BC von DTPT 6 thang 2012" xfId="2755"/>
    <cellStyle name="T_Bao cao tinh hinh thuc hien KH 2009 den 31-01-10_BC von DTPT 6 thang 2012 2" xfId="2756"/>
    <cellStyle name="T_Bao cao tinh hinh thuc hien KH 2009 den 31-01-10_Bieu du thao QD von ho tro co MT" xfId="2757"/>
    <cellStyle name="T_Bao cao tinh hinh thuc hien KH 2009 den 31-01-10_Bieu du thao QD von ho tro co MT 2" xfId="2758"/>
    <cellStyle name="T_Bao cao tinh hinh thuc hien KH 2009 den 31-01-10_Ke hoach 2012 (theo doi)" xfId="2759"/>
    <cellStyle name="T_Bao cao tinh hinh thuc hien KH 2009 den 31-01-10_Ke hoach 2012 (theo doi) 2" xfId="2760"/>
    <cellStyle name="T_Bao cao tinh hinh thuc hien KH 2009 den 31-01-10_Ke hoach 2012 theo doi (giai ngan 30.6.12)" xfId="2761"/>
    <cellStyle name="T_Bao cao tinh hinh thuc hien KH 2009 den 31-01-10_Ke hoach 2012 theo doi (giai ngan 30.6.12) 2" xfId="2762"/>
    <cellStyle name="T_BC cong trinh trong diem" xfId="2763"/>
    <cellStyle name="T_BC cong trinh trong diem 2" xfId="2764"/>
    <cellStyle name="T_BC cong trinh trong diem_BC von DTPT 6 thang 2012" xfId="2765"/>
    <cellStyle name="T_BC cong trinh trong diem_BC von DTPT 6 thang 2012 2" xfId="2766"/>
    <cellStyle name="T_BC cong trinh trong diem_Bieu du thao QD von ho tro co MT" xfId="2767"/>
    <cellStyle name="T_BC cong trinh trong diem_Bieu du thao QD von ho tro co MT 2" xfId="2768"/>
    <cellStyle name="T_BC cong trinh trong diem_Ke hoach 2012 (theo doi)" xfId="2769"/>
    <cellStyle name="T_BC cong trinh trong diem_Ke hoach 2012 (theo doi) 2" xfId="2770"/>
    <cellStyle name="T_BC cong trinh trong diem_Ke hoach 2012 theo doi (giai ngan 30.6.12)" xfId="2771"/>
    <cellStyle name="T_BC cong trinh trong diem_Ke hoach 2012 theo doi (giai ngan 30.6.12) 2" xfId="2772"/>
    <cellStyle name="T_BC von DTPT 6 thang 2012" xfId="2773"/>
    <cellStyle name="T_BC von DTPT 6 thang 2012 2" xfId="2774"/>
    <cellStyle name="T_Bc_tuan_1_CKy_6_KONTUM" xfId="2775"/>
    <cellStyle name="T_Bc_tuan_1_CKy_6_KONTUM 2" xfId="2776"/>
    <cellStyle name="T_Bc_tuan_1_CKy_6_KONTUM_Bao cao tinh hinh thuc hien KH 2009 den 31-01-10" xfId="2777"/>
    <cellStyle name="T_Bc_tuan_1_CKy_6_KONTUM_Bao cao tinh hinh thuc hien KH 2009 den 31-01-10 2" xfId="2778"/>
    <cellStyle name="T_Bc_tuan_1_CKy_6_KONTUM_Bao cao tinh hinh thuc hien KH 2009 den 31-01-10_BC von DTPT 6 thang 2012" xfId="2779"/>
    <cellStyle name="T_Bc_tuan_1_CKy_6_KONTUM_Bao cao tinh hinh thuc hien KH 2009 den 31-01-10_BC von DTPT 6 thang 2012 2" xfId="2780"/>
    <cellStyle name="T_Bc_tuan_1_CKy_6_KONTUM_Bao cao tinh hinh thuc hien KH 2009 den 31-01-10_Bieu du thao QD von ho tro co MT" xfId="2781"/>
    <cellStyle name="T_Bc_tuan_1_CKy_6_KONTUM_Bao cao tinh hinh thuc hien KH 2009 den 31-01-10_Bieu du thao QD von ho tro co MT 2" xfId="2782"/>
    <cellStyle name="T_Bc_tuan_1_CKy_6_KONTUM_Bao cao tinh hinh thuc hien KH 2009 den 31-01-10_Ke hoach 2012 (theo doi)" xfId="2783"/>
    <cellStyle name="T_Bc_tuan_1_CKy_6_KONTUM_Bao cao tinh hinh thuc hien KH 2009 den 31-01-10_Ke hoach 2012 (theo doi) 2" xfId="2784"/>
    <cellStyle name="T_Bc_tuan_1_CKy_6_KONTUM_Bao cao tinh hinh thuc hien KH 2009 den 31-01-10_Ke hoach 2012 theo doi (giai ngan 30.6.12)" xfId="2785"/>
    <cellStyle name="T_Bc_tuan_1_CKy_6_KONTUM_Bao cao tinh hinh thuc hien KH 2009 den 31-01-10_Ke hoach 2012 theo doi (giai ngan 30.6.12) 2" xfId="2786"/>
    <cellStyle name="T_Bc_tuan_1_CKy_6_KONTUM_BC von DTPT 6 thang 2012" xfId="2787"/>
    <cellStyle name="T_Bc_tuan_1_CKy_6_KONTUM_BC von DTPT 6 thang 2012 2" xfId="2788"/>
    <cellStyle name="T_Bc_tuan_1_CKy_6_KONTUM_Bieu du thao QD von ho tro co MT" xfId="2789"/>
    <cellStyle name="T_Bc_tuan_1_CKy_6_KONTUM_Bieu du thao QD von ho tro co MT 2" xfId="2790"/>
    <cellStyle name="T_Bc_tuan_1_CKy_6_KONTUM_Bieu1" xfId="2791"/>
    <cellStyle name="T_Bc_tuan_1_CKy_6_KONTUM_Bieu1 2" xfId="2792"/>
    <cellStyle name="T_Bc_tuan_1_CKy_6_KONTUM_Bieu1_BC von DTPT 6 thang 2012" xfId="2793"/>
    <cellStyle name="T_Bc_tuan_1_CKy_6_KONTUM_Bieu1_BC von DTPT 6 thang 2012 2" xfId="2794"/>
    <cellStyle name="T_Bc_tuan_1_CKy_6_KONTUM_Bieu1_Bieu du thao QD von ho tro co MT" xfId="2795"/>
    <cellStyle name="T_Bc_tuan_1_CKy_6_KONTUM_Bieu1_Bieu du thao QD von ho tro co MT 2" xfId="2796"/>
    <cellStyle name="T_Bc_tuan_1_CKy_6_KONTUM_Bieu1_Ke hoach 2012 (theo doi)" xfId="2797"/>
    <cellStyle name="T_Bc_tuan_1_CKy_6_KONTUM_Bieu1_Ke hoach 2012 (theo doi) 2" xfId="2798"/>
    <cellStyle name="T_Bc_tuan_1_CKy_6_KONTUM_Bieu1_Ke hoach 2012 theo doi (giai ngan 30.6.12)" xfId="2799"/>
    <cellStyle name="T_Bc_tuan_1_CKy_6_KONTUM_Bieu1_Ke hoach 2012 theo doi (giai ngan 30.6.12) 2" xfId="2800"/>
    <cellStyle name="T_Bc_tuan_1_CKy_6_KONTUM_CVLN_ _09_SKH-STC thuc hien KH 2008 keo dai_29-9-09_THE" xfId="2801"/>
    <cellStyle name="T_Bc_tuan_1_CKy_6_KONTUM_CVLN_ _09_SKH-STC thuc hien KH 2008 keo dai_29-9-09_THE 2" xfId="2802"/>
    <cellStyle name="T_Bc_tuan_1_CKy_6_KONTUM_CVLN_ _09_SKH-STC thuc hien KH 2008 keo dai_29-9-09_THE_BC von DTPT 6 thang 2012" xfId="2803"/>
    <cellStyle name="T_Bc_tuan_1_CKy_6_KONTUM_CVLN_ _09_SKH-STC thuc hien KH 2008 keo dai_29-9-09_THE_BC von DTPT 6 thang 2012 2" xfId="2804"/>
    <cellStyle name="T_Bc_tuan_1_CKy_6_KONTUM_CVLN_ _09_SKH-STC thuc hien KH 2008 keo dai_29-9-09_THE_Bieu du thao QD von ho tro co MT" xfId="2805"/>
    <cellStyle name="T_Bc_tuan_1_CKy_6_KONTUM_CVLN_ _09_SKH-STC thuc hien KH 2008 keo dai_29-9-09_THE_Bieu du thao QD von ho tro co MT 2" xfId="2806"/>
    <cellStyle name="T_Bc_tuan_1_CKy_6_KONTUM_CVLN_ _09_SKH-STC thuc hien KH 2008 keo dai_29-9-09_THE_Ke hoach 2012 (theo doi)" xfId="2807"/>
    <cellStyle name="T_Bc_tuan_1_CKy_6_KONTUM_CVLN_ _09_SKH-STC thuc hien KH 2008 keo dai_29-9-09_THE_Ke hoach 2012 (theo doi) 2" xfId="2808"/>
    <cellStyle name="T_Bc_tuan_1_CKy_6_KONTUM_CVLN_ _09_SKH-STC thuc hien KH 2008 keo dai_29-9-09_THE_Ke hoach 2012 theo doi (giai ngan 30.6.12)" xfId="2809"/>
    <cellStyle name="T_Bc_tuan_1_CKy_6_KONTUM_CVLN_ _09_SKH-STC thuc hien KH 2008 keo dai_29-9-09_THE_Ke hoach 2012 theo doi (giai ngan 30.6.12) 2" xfId="2810"/>
    <cellStyle name="T_Bc_tuan_1_CKy_6_KONTUM_Dang ky phan khai von ODA (gui Bo)" xfId="2811"/>
    <cellStyle name="T_Bc_tuan_1_CKy_6_KONTUM_Dang ky phan khai von ODA (gui Bo) 2" xfId="2812"/>
    <cellStyle name="T_Bc_tuan_1_CKy_6_KONTUM_Dang ky phan khai von ODA (gui Bo)_BC von DTPT 6 thang 2012" xfId="2813"/>
    <cellStyle name="T_Bc_tuan_1_CKy_6_KONTUM_Dang ky phan khai von ODA (gui Bo)_BC von DTPT 6 thang 2012 2" xfId="2814"/>
    <cellStyle name="T_Bc_tuan_1_CKy_6_KONTUM_Dang ky phan khai von ODA (gui Bo)_Bieu du thao QD von ho tro co MT" xfId="2815"/>
    <cellStyle name="T_Bc_tuan_1_CKy_6_KONTUM_Dang ky phan khai von ODA (gui Bo)_Bieu du thao QD von ho tro co MT 2" xfId="2816"/>
    <cellStyle name="T_Bc_tuan_1_CKy_6_KONTUM_Dang ky phan khai von ODA (gui Bo)_Ke hoach 2012 theo doi (giai ngan 30.6.12)" xfId="2817"/>
    <cellStyle name="T_Bc_tuan_1_CKy_6_KONTUM_Dang ky phan khai von ODA (gui Bo)_Ke hoach 2012 theo doi (giai ngan 30.6.12) 2" xfId="2818"/>
    <cellStyle name="T_Bc_tuan_1_CKy_6_KONTUM_Ke hoach 2012 (theo doi)" xfId="2819"/>
    <cellStyle name="T_Bc_tuan_1_CKy_6_KONTUM_Ke hoach 2012 (theo doi) 2" xfId="2820"/>
    <cellStyle name="T_Bc_tuan_1_CKy_6_KONTUM_Ke hoach 2012 theo doi (giai ngan 30.6.12)" xfId="2821"/>
    <cellStyle name="T_Bc_tuan_1_CKy_6_KONTUM_Ke hoach 2012 theo doi (giai ngan 30.6.12) 2" xfId="2822"/>
    <cellStyle name="T_Bieu 01 UB(hung)" xfId="2823"/>
    <cellStyle name="T_Bieu 01 UB(hung) 2" xfId="2824"/>
    <cellStyle name="T_Bieu du thao QD von ho tro co MT" xfId="2825"/>
    <cellStyle name="T_Bieu du thao QD von ho tro co MT 2" xfId="2826"/>
    <cellStyle name="T_Bieu1" xfId="2827"/>
    <cellStyle name="T_Bieu1 2" xfId="2828"/>
    <cellStyle name="T_Bieu1_BC von DTPT 6 thang 2012" xfId="2829"/>
    <cellStyle name="T_Bieu1_BC von DTPT 6 thang 2012 2" xfId="2830"/>
    <cellStyle name="T_Bieu1_Bieu du thao QD von ho tro co MT" xfId="2831"/>
    <cellStyle name="T_Bieu1_Bieu du thao QD von ho tro co MT 2" xfId="2832"/>
    <cellStyle name="T_Bieu1_Ke hoach 2012 (theo doi)" xfId="2833"/>
    <cellStyle name="T_Bieu1_Ke hoach 2012 (theo doi) 2" xfId="2834"/>
    <cellStyle name="T_Bieu1_Ke hoach 2012 theo doi (giai ngan 30.6.12)" xfId="2835"/>
    <cellStyle name="T_Bieu1_Ke hoach 2012 theo doi (giai ngan 30.6.12) 2" xfId="2836"/>
    <cellStyle name="T_Book1" xfId="2837"/>
    <cellStyle name="T_Book1 2" xfId="2838"/>
    <cellStyle name="T_Book1_1" xfId="2839"/>
    <cellStyle name="T_Book1_1_Book1" xfId="2840"/>
    <cellStyle name="T_Book1_1_Book1_Nhu cau von dau tu 2013-2015 (LD Vụ sua)" xfId="2841"/>
    <cellStyle name="T_Book1_1_Nhu cau von dau tu 2013-2015 (LD Vụ sua)" xfId="2842"/>
    <cellStyle name="T_Book1_2" xfId="2843"/>
    <cellStyle name="T_Book1_2_Book1" xfId="2844"/>
    <cellStyle name="T_Book1_2_Book1_Nhu cau von dau tu 2013-2015 (LD Vụ sua)" xfId="2845"/>
    <cellStyle name="T_Book1_2_Nhu cau von dau tu 2013-2015 (LD Vụ sua)" xfId="2846"/>
    <cellStyle name="T_Book1_3" xfId="2847"/>
    <cellStyle name="T_Book1_3_Nhu cau von dau tu 2013-2015 (LD Vụ sua)" xfId="2848"/>
    <cellStyle name="T_Book1_4" xfId="2849"/>
    <cellStyle name="T_Book1_bao cao phan bo KHDT 2011(final)" xfId="2850"/>
    <cellStyle name="T_Book1_Bao cao tinh hinh thuc hien KH 2009 den 31-01-10" xfId="2851"/>
    <cellStyle name="T_Book1_Bao cao tinh hinh thuc hien KH 2009 den 31-01-10 2" xfId="2852"/>
    <cellStyle name="T_Book1_Bao cao tinh hinh thuc hien KH 2009 den 31-01-10_BC von DTPT 6 thang 2012" xfId="2853"/>
    <cellStyle name="T_Book1_Bao cao tinh hinh thuc hien KH 2009 den 31-01-10_BC von DTPT 6 thang 2012 2" xfId="2854"/>
    <cellStyle name="T_Book1_Bao cao tinh hinh thuc hien KH 2009 den 31-01-10_Bieu du thao QD von ho tro co MT" xfId="2855"/>
    <cellStyle name="T_Book1_Bao cao tinh hinh thuc hien KH 2009 den 31-01-10_Bieu du thao QD von ho tro co MT 2" xfId="2856"/>
    <cellStyle name="T_Book1_Bao cao tinh hinh thuc hien KH 2009 den 31-01-10_Ke hoach 2012 (theo doi)" xfId="2857"/>
    <cellStyle name="T_Book1_Bao cao tinh hinh thuc hien KH 2009 den 31-01-10_Ke hoach 2012 (theo doi) 2" xfId="2858"/>
    <cellStyle name="T_Book1_Bao cao tinh hinh thuc hien KH 2009 den 31-01-10_Ke hoach 2012 theo doi (giai ngan 30.6.12)" xfId="2859"/>
    <cellStyle name="T_Book1_Bao cao tinh hinh thuc hien KH 2009 den 31-01-10_Ke hoach 2012 theo doi (giai ngan 30.6.12) 2" xfId="2860"/>
    <cellStyle name="T_Book1_BC von DTPT 6 thang 2012" xfId="2861"/>
    <cellStyle name="T_Book1_BC von DTPT 6 thang 2012 2" xfId="2862"/>
    <cellStyle name="T_Book1_Bieu du thao QD von ho tro co MT" xfId="2863"/>
    <cellStyle name="T_Book1_Bieu du thao QD von ho tro co MT 2" xfId="2864"/>
    <cellStyle name="T_Book1_Bieu1" xfId="2865"/>
    <cellStyle name="T_Book1_Bieu1 2" xfId="2866"/>
    <cellStyle name="T_Book1_Bieu1_BC von DTPT 6 thang 2012" xfId="2867"/>
    <cellStyle name="T_Book1_Bieu1_BC von DTPT 6 thang 2012 2" xfId="2868"/>
    <cellStyle name="T_Book1_Bieu1_Bieu du thao QD von ho tro co MT" xfId="2869"/>
    <cellStyle name="T_Book1_Bieu1_Bieu du thao QD von ho tro co MT 2" xfId="2870"/>
    <cellStyle name="T_Book1_Bieu1_Ke hoach 2012 (theo doi)" xfId="2871"/>
    <cellStyle name="T_Book1_Bieu1_Ke hoach 2012 (theo doi) 2" xfId="2872"/>
    <cellStyle name="T_Book1_Bieu1_Ke hoach 2012 theo doi (giai ngan 30.6.12)" xfId="2873"/>
    <cellStyle name="T_Book1_Bieu1_Ke hoach 2012 theo doi (giai ngan 30.6.12) 2" xfId="2874"/>
    <cellStyle name="T_Book1_Book1" xfId="2875"/>
    <cellStyle name="T_Book1_Book1 2" xfId="2876"/>
    <cellStyle name="T_Book1_Book1_1" xfId="2877"/>
    <cellStyle name="T_Book1_Book1_1_Nhu cau von dau tu 2013-2015 (LD Vụ sua)" xfId="2878"/>
    <cellStyle name="T_Book1_Book1_BC von DTPT 6 thang 2012" xfId="2879"/>
    <cellStyle name="T_Book1_Book1_BC von DTPT 6 thang 2012 2" xfId="2880"/>
    <cellStyle name="T_Book1_Book1_Bieu du thao QD von ho tro co MT" xfId="2881"/>
    <cellStyle name="T_Book1_Book1_Bieu du thao QD von ho tro co MT 2" xfId="2882"/>
    <cellStyle name="T_Book1_Book1_Ke hoach 2012 (theo doi)" xfId="2883"/>
    <cellStyle name="T_Book1_Book1_Ke hoach 2012 (theo doi) 2" xfId="2884"/>
    <cellStyle name="T_Book1_Book1_Ke hoach 2012 theo doi (giai ngan 30.6.12)" xfId="2885"/>
    <cellStyle name="T_Book1_Book1_Ke hoach 2012 theo doi (giai ngan 30.6.12) 2" xfId="2886"/>
    <cellStyle name="T_Book1_Book1_Nhu cau von dau tu 2013-2015 (LD Vụ sua)" xfId="2887"/>
    <cellStyle name="T_Book1_Dang ky phan khai von ODA (gui Bo)" xfId="2888"/>
    <cellStyle name="T_Book1_Dang ky phan khai von ODA (gui Bo) 2" xfId="2889"/>
    <cellStyle name="T_Book1_Dang ky phan khai von ODA (gui Bo)_BC von DTPT 6 thang 2012" xfId="2890"/>
    <cellStyle name="T_Book1_Dang ky phan khai von ODA (gui Bo)_BC von DTPT 6 thang 2012 2" xfId="2891"/>
    <cellStyle name="T_Book1_Dang ky phan khai von ODA (gui Bo)_Bieu du thao QD von ho tro co MT" xfId="2892"/>
    <cellStyle name="T_Book1_Dang ky phan khai von ODA (gui Bo)_Bieu du thao QD von ho tro co MT 2" xfId="2893"/>
    <cellStyle name="T_Book1_Dang ky phan khai von ODA (gui Bo)_Ke hoach 2012 theo doi (giai ngan 30.6.12)" xfId="2894"/>
    <cellStyle name="T_Book1_Dang ky phan khai von ODA (gui Bo)_Ke hoach 2012 theo doi (giai ngan 30.6.12) 2" xfId="2895"/>
    <cellStyle name="T_Book1_Ke hoach 2012 (theo doi)" xfId="2896"/>
    <cellStyle name="T_Book1_Ke hoach 2012 (theo doi) 2" xfId="2897"/>
    <cellStyle name="T_Book1_Ke hoach 2012 theo doi (giai ngan 30.6.12)" xfId="2898"/>
    <cellStyle name="T_Book1_Ke hoach 2012 theo doi (giai ngan 30.6.12) 2" xfId="2899"/>
    <cellStyle name="T_Book1_Nhu cau von dau tu 2013-2015 (LD Vụ sua)" xfId="2900"/>
    <cellStyle name="T_Book1_Phu luc 5 - TH nhu cau cua BNN" xfId="2901"/>
    <cellStyle name="T_Book1_Ra soat KH 2008 (chinh thuc)" xfId="2902"/>
    <cellStyle name="T_Book1_Ra soat KH 2008 (chinh thuc) 2" xfId="2903"/>
    <cellStyle name="T_Book1_Ra soat KH 2008 (chinh thuc)_BC von DTPT 6 thang 2012" xfId="2904"/>
    <cellStyle name="T_Book1_Ra soat KH 2008 (chinh thuc)_BC von DTPT 6 thang 2012 2" xfId="2905"/>
    <cellStyle name="T_Book1_Ra soat KH 2008 (chinh thuc)_Bieu du thao QD von ho tro co MT" xfId="2906"/>
    <cellStyle name="T_Book1_Ra soat KH 2008 (chinh thuc)_Bieu du thao QD von ho tro co MT 2" xfId="2907"/>
    <cellStyle name="T_Book1_Ra soat KH 2008 (chinh thuc)_Ke hoach 2012 (theo doi)" xfId="2908"/>
    <cellStyle name="T_Book1_Ra soat KH 2008 (chinh thuc)_Ke hoach 2012 (theo doi) 2" xfId="2909"/>
    <cellStyle name="T_Book1_Ra soat KH 2008 (chinh thuc)_Ke hoach 2012 theo doi (giai ngan 30.6.12)" xfId="2910"/>
    <cellStyle name="T_Book1_Ra soat KH 2008 (chinh thuc)_Ke hoach 2012 theo doi (giai ngan 30.6.12) 2" xfId="2911"/>
    <cellStyle name="T_Book1_Ra soat KH 2009 (chinh thuc o nha)" xfId="2912"/>
    <cellStyle name="T_Book1_Ra soat KH 2009 (chinh thuc o nha) 2" xfId="2913"/>
    <cellStyle name="T_Book1_Ra soat KH 2009 (chinh thuc o nha)_BC von DTPT 6 thang 2012" xfId="2914"/>
    <cellStyle name="T_Book1_Ra soat KH 2009 (chinh thuc o nha)_BC von DTPT 6 thang 2012 2" xfId="2915"/>
    <cellStyle name="T_Book1_Ra soat KH 2009 (chinh thuc o nha)_Bieu du thao QD von ho tro co MT" xfId="2916"/>
    <cellStyle name="T_Book1_Ra soat KH 2009 (chinh thuc o nha)_Bieu du thao QD von ho tro co MT 2" xfId="2917"/>
    <cellStyle name="T_Book1_Ra soat KH 2009 (chinh thuc o nha)_Ke hoach 2012 (theo doi)" xfId="2918"/>
    <cellStyle name="T_Book1_Ra soat KH 2009 (chinh thuc o nha)_Ke hoach 2012 (theo doi) 2" xfId="2919"/>
    <cellStyle name="T_Book1_Ra soat KH 2009 (chinh thuc o nha)_Ke hoach 2012 theo doi (giai ngan 30.6.12)" xfId="2920"/>
    <cellStyle name="T_Book1_Ra soat KH 2009 (chinh thuc o nha)_Ke hoach 2012 theo doi (giai ngan 30.6.12) 2" xfId="2921"/>
    <cellStyle name="T_Book2" xfId="2922"/>
    <cellStyle name="T_Book2_Nhu cau von dau tu 2013-2015 (LD Vụ sua)" xfId="2923"/>
    <cellStyle name="T_Cao do mong cong, phai tuyen" xfId="2924"/>
    <cellStyle name="T_Cao do mong cong, phai tuyen_Nhu cau von dau tu 2013-2015 (LD Vụ sua)" xfId="2925"/>
    <cellStyle name="T_Chi tieu 5 nam" xfId="2926"/>
    <cellStyle name="T_Chi tieu 5 nam 2" xfId="2927"/>
    <cellStyle name="T_Chi tieu 5 nam_BC cong trinh trong diem" xfId="2928"/>
    <cellStyle name="T_Chi tieu 5 nam_BC cong trinh trong diem 2" xfId="2929"/>
    <cellStyle name="T_Chi tieu 5 nam_BC cong trinh trong diem_BC von DTPT 6 thang 2012" xfId="2930"/>
    <cellStyle name="T_Chi tieu 5 nam_BC cong trinh trong diem_BC von DTPT 6 thang 2012 2" xfId="2931"/>
    <cellStyle name="T_Chi tieu 5 nam_BC cong trinh trong diem_Bieu du thao QD von ho tro co MT" xfId="2932"/>
    <cellStyle name="T_Chi tieu 5 nam_BC cong trinh trong diem_Bieu du thao QD von ho tro co MT 2" xfId="2933"/>
    <cellStyle name="T_Chi tieu 5 nam_BC cong trinh trong diem_Ke hoach 2012 (theo doi)" xfId="2934"/>
    <cellStyle name="T_Chi tieu 5 nam_BC cong trinh trong diem_Ke hoach 2012 (theo doi) 2" xfId="2935"/>
    <cellStyle name="T_Chi tieu 5 nam_BC cong trinh trong diem_Ke hoach 2012 theo doi (giai ngan 30.6.12)" xfId="2936"/>
    <cellStyle name="T_Chi tieu 5 nam_BC cong trinh trong diem_Ke hoach 2012 theo doi (giai ngan 30.6.12) 2" xfId="2937"/>
    <cellStyle name="T_Chi tieu 5 nam_BC von DTPT 6 thang 2012" xfId="2938"/>
    <cellStyle name="T_Chi tieu 5 nam_BC von DTPT 6 thang 2012 2" xfId="2939"/>
    <cellStyle name="T_Chi tieu 5 nam_Bieu du thao QD von ho tro co MT" xfId="2940"/>
    <cellStyle name="T_Chi tieu 5 nam_Bieu du thao QD von ho tro co MT 2" xfId="2941"/>
    <cellStyle name="T_Chi tieu 5 nam_Ke hoach 2012 (theo doi)" xfId="2942"/>
    <cellStyle name="T_Chi tieu 5 nam_Ke hoach 2012 (theo doi) 2" xfId="2943"/>
    <cellStyle name="T_Chi tieu 5 nam_Ke hoach 2012 theo doi (giai ngan 30.6.12)" xfId="2944"/>
    <cellStyle name="T_Chi tieu 5 nam_Ke hoach 2012 theo doi (giai ngan 30.6.12) 2" xfId="2945"/>
    <cellStyle name="T_Chi tieu 5 nam_pvhung.skhdt 20117113152041 Danh muc cong trinh trong diem" xfId="2946"/>
    <cellStyle name="T_Chi tieu 5 nam_pvhung.skhdt 20117113152041 Danh muc cong trinh trong diem 2" xfId="2947"/>
    <cellStyle name="T_Chi tieu 5 nam_pvhung.skhdt 20117113152041 Danh muc cong trinh trong diem_BC von DTPT 6 thang 2012" xfId="2948"/>
    <cellStyle name="T_Chi tieu 5 nam_pvhung.skhdt 20117113152041 Danh muc cong trinh trong diem_BC von DTPT 6 thang 2012 2" xfId="2949"/>
    <cellStyle name="T_Chi tieu 5 nam_pvhung.skhdt 20117113152041 Danh muc cong trinh trong diem_Bieu du thao QD von ho tro co MT" xfId="2950"/>
    <cellStyle name="T_Chi tieu 5 nam_pvhung.skhdt 20117113152041 Danh muc cong trinh trong diem_Bieu du thao QD von ho tro co MT 2" xfId="2951"/>
    <cellStyle name="T_Chi tieu 5 nam_pvhung.skhdt 20117113152041 Danh muc cong trinh trong diem_Ke hoach 2012 (theo doi)" xfId="2952"/>
    <cellStyle name="T_Chi tieu 5 nam_pvhung.skhdt 20117113152041 Danh muc cong trinh trong diem_Ke hoach 2012 (theo doi) 2" xfId="2953"/>
    <cellStyle name="T_Chi tieu 5 nam_pvhung.skhdt 20117113152041 Danh muc cong trinh trong diem_Ke hoach 2012 theo doi (giai ngan 30.6.12)" xfId="2954"/>
    <cellStyle name="T_Chi tieu 5 nam_pvhung.skhdt 20117113152041 Danh muc cong trinh trong diem_Ke hoach 2012 theo doi (giai ngan 30.6.12) 2" xfId="2955"/>
    <cellStyle name="T_Dang ky phan khai von ODA (gui Bo)" xfId="2956"/>
    <cellStyle name="T_Dang ky phan khai von ODA (gui Bo) 2" xfId="2957"/>
    <cellStyle name="T_Dang ky phan khai von ODA (gui Bo)_BC von DTPT 6 thang 2012" xfId="2958"/>
    <cellStyle name="T_Dang ky phan khai von ODA (gui Bo)_BC von DTPT 6 thang 2012 2" xfId="2959"/>
    <cellStyle name="T_Dang ky phan khai von ODA (gui Bo)_Bieu du thao QD von ho tro co MT" xfId="2960"/>
    <cellStyle name="T_Dang ky phan khai von ODA (gui Bo)_Bieu du thao QD von ho tro co MT 2" xfId="2961"/>
    <cellStyle name="T_Dang ky phan khai von ODA (gui Bo)_Ke hoach 2012 theo doi (giai ngan 30.6.12)" xfId="2962"/>
    <cellStyle name="T_Dang ky phan khai von ODA (gui Bo)_Ke hoach 2012 theo doi (giai ngan 30.6.12) 2" xfId="2963"/>
    <cellStyle name="T_DK bo tri lai (chinh thuc)" xfId="2964"/>
    <cellStyle name="T_DK bo tri lai (chinh thuc) 2" xfId="2965"/>
    <cellStyle name="T_DK bo tri lai (chinh thuc)_BC von DTPT 6 thang 2012" xfId="2966"/>
    <cellStyle name="T_DK bo tri lai (chinh thuc)_BC von DTPT 6 thang 2012 2" xfId="2967"/>
    <cellStyle name="T_DK bo tri lai (chinh thuc)_Bieu du thao QD von ho tro co MT" xfId="2968"/>
    <cellStyle name="T_DK bo tri lai (chinh thuc)_Bieu du thao QD von ho tro co MT 2" xfId="2969"/>
    <cellStyle name="T_DK bo tri lai (chinh thuc)_Ke hoach 2012 (theo doi)" xfId="2970"/>
    <cellStyle name="T_DK bo tri lai (chinh thuc)_Ke hoach 2012 (theo doi) 2" xfId="2971"/>
    <cellStyle name="T_DK bo tri lai (chinh thuc)_Ke hoach 2012 theo doi (giai ngan 30.6.12)" xfId="2972"/>
    <cellStyle name="T_DK bo tri lai (chinh thuc)_Ke hoach 2012 theo doi (giai ngan 30.6.12) 2" xfId="2973"/>
    <cellStyle name="T_Gia thau Hoang Xuan" xfId="2974"/>
    <cellStyle name="T_Ke hoach 2012 (theo doi)" xfId="2975"/>
    <cellStyle name="T_Ke hoach 2012 (theo doi) 2" xfId="2976"/>
    <cellStyle name="T_Ke hoach 2012 theo doi (giai ngan 30.6.12)" xfId="2977"/>
    <cellStyle name="T_Ke hoach 2012 theo doi (giai ngan 30.6.12) 2" xfId="2978"/>
    <cellStyle name="T_Ke hoach nam 2013 nguon MT(theo doi) den 31-5-13" xfId="2979"/>
    <cellStyle name="T_Ke hoach nam 2013 nguon MT(theo doi) den 31-5-13 2" xfId="2980"/>
    <cellStyle name="T_Mau kiem ke" xfId="2981"/>
    <cellStyle name="T_Mau kiem ke_Nhu cau von dau tu 2013-2015 (LD Vụ sua)" xfId="2982"/>
    <cellStyle name="T_Nhu cau von dau tu 2013-2015 (LD Vụ sua)" xfId="2983"/>
    <cellStyle name="T_Phu luc 5 - TH nhu cau cua BNN" xfId="2994"/>
    <cellStyle name="T_pvhung.skhdt 20117113152041 Danh muc cong trinh trong diem" xfId="2984"/>
    <cellStyle name="T_pvhung.skhdt 20117113152041 Danh muc cong trinh trong diem 2" xfId="2985"/>
    <cellStyle name="T_pvhung.skhdt 20117113152041 Danh muc cong trinh trong diem_BC von DTPT 6 thang 2012" xfId="2986"/>
    <cellStyle name="T_pvhung.skhdt 20117113152041 Danh muc cong trinh trong diem_BC von DTPT 6 thang 2012 2" xfId="2987"/>
    <cellStyle name="T_pvhung.skhdt 20117113152041 Danh muc cong trinh trong diem_Bieu du thao QD von ho tro co MT" xfId="2988"/>
    <cellStyle name="T_pvhung.skhdt 20117113152041 Danh muc cong trinh trong diem_Bieu du thao QD von ho tro co MT 2" xfId="2989"/>
    <cellStyle name="T_pvhung.skhdt 20117113152041 Danh muc cong trinh trong diem_Ke hoach 2012 (theo doi)" xfId="2990"/>
    <cellStyle name="T_pvhung.skhdt 20117113152041 Danh muc cong trinh trong diem_Ke hoach 2012 (theo doi) 2" xfId="2991"/>
    <cellStyle name="T_pvhung.skhdt 20117113152041 Danh muc cong trinh trong diem_Ke hoach 2012 theo doi (giai ngan 30.6.12)" xfId="2992"/>
    <cellStyle name="T_pvhung.skhdt 20117113152041 Danh muc cong trinh trong diem_Ke hoach 2012 theo doi (giai ngan 30.6.12) 2" xfId="2993"/>
    <cellStyle name="T_QT di chuyen ca phe" xfId="2995"/>
    <cellStyle name="T_QT di chuyen ca phe_Nhu cau von dau tu 2013-2015 (LD Vụ sua)" xfId="2996"/>
    <cellStyle name="T_Ra soat KH 2008 (chinh thuc)" xfId="2997"/>
    <cellStyle name="T_Ra soat KH 2008 (chinh thuc) 2" xfId="2998"/>
    <cellStyle name="T_Ra soat KH 2008 (chinh thuc)_BC von DTPT 6 thang 2012" xfId="2999"/>
    <cellStyle name="T_Ra soat KH 2008 (chinh thuc)_BC von DTPT 6 thang 2012 2" xfId="3000"/>
    <cellStyle name="T_Ra soat KH 2008 (chinh thuc)_Bieu du thao QD von ho tro co MT" xfId="3001"/>
    <cellStyle name="T_Ra soat KH 2008 (chinh thuc)_Bieu du thao QD von ho tro co MT 2" xfId="3002"/>
    <cellStyle name="T_Ra soat KH 2008 (chinh thuc)_Ke hoach 2012 (theo doi)" xfId="3003"/>
    <cellStyle name="T_Ra soat KH 2008 (chinh thuc)_Ke hoach 2012 (theo doi) 2" xfId="3004"/>
    <cellStyle name="T_Ra soat KH 2008 (chinh thuc)_Ke hoach 2012 theo doi (giai ngan 30.6.12)" xfId="3005"/>
    <cellStyle name="T_Ra soat KH 2008 (chinh thuc)_Ke hoach 2012 theo doi (giai ngan 30.6.12) 2" xfId="3006"/>
    <cellStyle name="T_Ra soat KH 2009 (chinh thuc o nha)" xfId="3007"/>
    <cellStyle name="T_Ra soat KH 2009 (chinh thuc o nha) 2" xfId="3008"/>
    <cellStyle name="T_Ra soat KH 2009 (chinh thuc o nha)_BC von DTPT 6 thang 2012" xfId="3009"/>
    <cellStyle name="T_Ra soat KH 2009 (chinh thuc o nha)_BC von DTPT 6 thang 2012 2" xfId="3010"/>
    <cellStyle name="T_Ra soat KH 2009 (chinh thuc o nha)_Bieu du thao QD von ho tro co MT" xfId="3011"/>
    <cellStyle name="T_Ra soat KH 2009 (chinh thuc o nha)_Bieu du thao QD von ho tro co MT 2" xfId="3012"/>
    <cellStyle name="T_Ra soat KH 2009 (chinh thuc o nha)_Ke hoach 2012 (theo doi)" xfId="3013"/>
    <cellStyle name="T_Ra soat KH 2009 (chinh thuc o nha)_Ke hoach 2012 (theo doi) 2" xfId="3014"/>
    <cellStyle name="T_Ra soat KH 2009 (chinh thuc o nha)_Ke hoach 2012 theo doi (giai ngan 30.6.12)" xfId="3015"/>
    <cellStyle name="T_Ra soat KH 2009 (chinh thuc o nha)_Ke hoach 2012 theo doi (giai ngan 30.6.12) 2" xfId="3016"/>
    <cellStyle name="T_Tay Bac 1" xfId="3017"/>
    <cellStyle name="T_Tay Bac 1 2" xfId="3018"/>
    <cellStyle name="T_Tay Bac 1_Bao cao tinh hinh thuc hien KH 2009 den 31-01-10" xfId="3019"/>
    <cellStyle name="T_Tay Bac 1_Bao cao tinh hinh thuc hien KH 2009 den 31-01-10 2" xfId="3020"/>
    <cellStyle name="T_Tay Bac 1_Bao cao tinh hinh thuc hien KH 2009 den 31-01-10_BC von DTPT 6 thang 2012" xfId="3021"/>
    <cellStyle name="T_Tay Bac 1_Bao cao tinh hinh thuc hien KH 2009 den 31-01-10_BC von DTPT 6 thang 2012 2" xfId="3022"/>
    <cellStyle name="T_Tay Bac 1_Bao cao tinh hinh thuc hien KH 2009 den 31-01-10_Bieu du thao QD von ho tro co MT" xfId="3023"/>
    <cellStyle name="T_Tay Bac 1_Bao cao tinh hinh thuc hien KH 2009 den 31-01-10_Bieu du thao QD von ho tro co MT 2" xfId="3024"/>
    <cellStyle name="T_Tay Bac 1_Bao cao tinh hinh thuc hien KH 2009 den 31-01-10_Ke hoach 2012 (theo doi)" xfId="3025"/>
    <cellStyle name="T_Tay Bac 1_Bao cao tinh hinh thuc hien KH 2009 den 31-01-10_Ke hoach 2012 (theo doi) 2" xfId="3026"/>
    <cellStyle name="T_Tay Bac 1_Bao cao tinh hinh thuc hien KH 2009 den 31-01-10_Ke hoach 2012 theo doi (giai ngan 30.6.12)" xfId="3027"/>
    <cellStyle name="T_Tay Bac 1_Bao cao tinh hinh thuc hien KH 2009 den 31-01-10_Ke hoach 2012 theo doi (giai ngan 30.6.12) 2" xfId="3028"/>
    <cellStyle name="T_Tay Bac 1_BC von DTPT 6 thang 2012" xfId="3029"/>
    <cellStyle name="T_Tay Bac 1_BC von DTPT 6 thang 2012 2" xfId="3030"/>
    <cellStyle name="T_Tay Bac 1_Bieu du thao QD von ho tro co MT" xfId="3031"/>
    <cellStyle name="T_Tay Bac 1_Bieu du thao QD von ho tro co MT 2" xfId="3032"/>
    <cellStyle name="T_Tay Bac 1_Bieu1" xfId="3033"/>
    <cellStyle name="T_Tay Bac 1_Bieu1 2" xfId="3034"/>
    <cellStyle name="T_Tay Bac 1_Bieu1_BC von DTPT 6 thang 2012" xfId="3035"/>
    <cellStyle name="T_Tay Bac 1_Bieu1_BC von DTPT 6 thang 2012 2" xfId="3036"/>
    <cellStyle name="T_Tay Bac 1_Bieu1_Bieu du thao QD von ho tro co MT" xfId="3037"/>
    <cellStyle name="T_Tay Bac 1_Bieu1_Bieu du thao QD von ho tro co MT 2" xfId="3038"/>
    <cellStyle name="T_Tay Bac 1_Bieu1_Ke hoach 2012 (theo doi)" xfId="3039"/>
    <cellStyle name="T_Tay Bac 1_Bieu1_Ke hoach 2012 (theo doi) 2" xfId="3040"/>
    <cellStyle name="T_Tay Bac 1_Bieu1_Ke hoach 2012 theo doi (giai ngan 30.6.12)" xfId="3041"/>
    <cellStyle name="T_Tay Bac 1_Bieu1_Ke hoach 2012 theo doi (giai ngan 30.6.12) 2" xfId="3042"/>
    <cellStyle name="T_Tay Bac 1_Book1" xfId="3043"/>
    <cellStyle name="T_Tay Bac 1_Book1 2" xfId="3044"/>
    <cellStyle name="T_Tay Bac 1_Book1_BC von DTPT 6 thang 2012" xfId="3045"/>
    <cellStyle name="T_Tay Bac 1_Book1_BC von DTPT 6 thang 2012 2" xfId="3046"/>
    <cellStyle name="T_Tay Bac 1_Book1_Bieu du thao QD von ho tro co MT" xfId="3047"/>
    <cellStyle name="T_Tay Bac 1_Book1_Bieu du thao QD von ho tro co MT 2" xfId="3048"/>
    <cellStyle name="T_Tay Bac 1_Book1_Ke hoach 2012 (theo doi)" xfId="3049"/>
    <cellStyle name="T_Tay Bac 1_Book1_Ke hoach 2012 (theo doi) 2" xfId="3050"/>
    <cellStyle name="T_Tay Bac 1_Book1_Ke hoach 2012 theo doi (giai ngan 30.6.12)" xfId="3051"/>
    <cellStyle name="T_Tay Bac 1_Book1_Ke hoach 2012 theo doi (giai ngan 30.6.12) 2" xfId="3052"/>
    <cellStyle name="T_Tay Bac 1_Dang ky phan khai von ODA (gui Bo)" xfId="3053"/>
    <cellStyle name="T_Tay Bac 1_Dang ky phan khai von ODA (gui Bo) 2" xfId="3054"/>
    <cellStyle name="T_Tay Bac 1_Dang ky phan khai von ODA (gui Bo)_BC von DTPT 6 thang 2012" xfId="3055"/>
    <cellStyle name="T_Tay Bac 1_Dang ky phan khai von ODA (gui Bo)_BC von DTPT 6 thang 2012 2" xfId="3056"/>
    <cellStyle name="T_Tay Bac 1_Dang ky phan khai von ODA (gui Bo)_Bieu du thao QD von ho tro co MT" xfId="3057"/>
    <cellStyle name="T_Tay Bac 1_Dang ky phan khai von ODA (gui Bo)_Bieu du thao QD von ho tro co MT 2" xfId="3058"/>
    <cellStyle name="T_Tay Bac 1_Dang ky phan khai von ODA (gui Bo)_Ke hoach 2012 theo doi (giai ngan 30.6.12)" xfId="3059"/>
    <cellStyle name="T_Tay Bac 1_Dang ky phan khai von ODA (gui Bo)_Ke hoach 2012 theo doi (giai ngan 30.6.12) 2" xfId="3060"/>
    <cellStyle name="T_Tay Bac 1_Ke hoach 2012 (theo doi)" xfId="3061"/>
    <cellStyle name="T_Tay Bac 1_Ke hoach 2012 (theo doi) 2" xfId="3062"/>
    <cellStyle name="T_Tay Bac 1_Ke hoach 2012 theo doi (giai ngan 30.6.12)" xfId="3063"/>
    <cellStyle name="T_Tay Bac 1_Ke hoach 2012 theo doi (giai ngan 30.6.12) 2" xfId="3064"/>
    <cellStyle name="T_Tay Bac 1_Ra soat KH 2008 (chinh thuc)" xfId="3065"/>
    <cellStyle name="T_Tay Bac 1_Ra soat KH 2008 (chinh thuc) 2" xfId="3066"/>
    <cellStyle name="T_Tay Bac 1_Ra soat KH 2008 (chinh thuc)_BC von DTPT 6 thang 2012" xfId="3067"/>
    <cellStyle name="T_Tay Bac 1_Ra soat KH 2008 (chinh thuc)_BC von DTPT 6 thang 2012 2" xfId="3068"/>
    <cellStyle name="T_Tay Bac 1_Ra soat KH 2008 (chinh thuc)_Bieu du thao QD von ho tro co MT" xfId="3069"/>
    <cellStyle name="T_Tay Bac 1_Ra soat KH 2008 (chinh thuc)_Bieu du thao QD von ho tro co MT 2" xfId="3070"/>
    <cellStyle name="T_Tay Bac 1_Ra soat KH 2008 (chinh thuc)_Ke hoach 2012 (theo doi)" xfId="3071"/>
    <cellStyle name="T_Tay Bac 1_Ra soat KH 2008 (chinh thuc)_Ke hoach 2012 (theo doi) 2" xfId="3072"/>
    <cellStyle name="T_Tay Bac 1_Ra soat KH 2008 (chinh thuc)_Ke hoach 2012 theo doi (giai ngan 30.6.12)" xfId="3073"/>
    <cellStyle name="T_Tay Bac 1_Ra soat KH 2008 (chinh thuc)_Ke hoach 2012 theo doi (giai ngan 30.6.12) 2" xfId="3074"/>
    <cellStyle name="T_Tay Bac 1_Ra soat KH 2009 (chinh thuc o nha)" xfId="3075"/>
    <cellStyle name="T_Tay Bac 1_Ra soat KH 2009 (chinh thuc o nha) 2" xfId="3076"/>
    <cellStyle name="T_Tay Bac 1_Ra soat KH 2009 (chinh thuc o nha)_BC von DTPT 6 thang 2012" xfId="3077"/>
    <cellStyle name="T_Tay Bac 1_Ra soat KH 2009 (chinh thuc o nha)_BC von DTPT 6 thang 2012 2" xfId="3078"/>
    <cellStyle name="T_Tay Bac 1_Ra soat KH 2009 (chinh thuc o nha)_Bieu du thao QD von ho tro co MT" xfId="3079"/>
    <cellStyle name="T_Tay Bac 1_Ra soat KH 2009 (chinh thuc o nha)_Bieu du thao QD von ho tro co MT 2" xfId="3080"/>
    <cellStyle name="T_Tay Bac 1_Ra soat KH 2009 (chinh thuc o nha)_Ke hoach 2012 (theo doi)" xfId="3081"/>
    <cellStyle name="T_Tay Bac 1_Ra soat KH 2009 (chinh thuc o nha)_Ke hoach 2012 (theo doi) 2" xfId="3082"/>
    <cellStyle name="T_Tay Bac 1_Ra soat KH 2009 (chinh thuc o nha)_Ke hoach 2012 theo doi (giai ngan 30.6.12)" xfId="3083"/>
    <cellStyle name="T_Tay Bac 1_Ra soat KH 2009 (chinh thuc o nha)_Ke hoach 2012 theo doi (giai ngan 30.6.12) 2" xfId="3084"/>
    <cellStyle name="T_Tong hop so lieu" xfId="3085"/>
    <cellStyle name="T_Tong hop so lieu 2" xfId="3086"/>
    <cellStyle name="T_Tong hop so lieu_BC cong trinh trong diem" xfId="3087"/>
    <cellStyle name="T_Tong hop so lieu_BC cong trinh trong diem 2" xfId="3088"/>
    <cellStyle name="T_Tong hop so lieu_BC cong trinh trong diem_BC von DTPT 6 thang 2012" xfId="3089"/>
    <cellStyle name="T_Tong hop so lieu_BC cong trinh trong diem_BC von DTPT 6 thang 2012 2" xfId="3090"/>
    <cellStyle name="T_Tong hop so lieu_BC cong trinh trong diem_Bieu du thao QD von ho tro co MT" xfId="3091"/>
    <cellStyle name="T_Tong hop so lieu_BC cong trinh trong diem_Bieu du thao QD von ho tro co MT 2" xfId="3092"/>
    <cellStyle name="T_Tong hop so lieu_BC cong trinh trong diem_Ke hoach 2012 (theo doi)" xfId="3093"/>
    <cellStyle name="T_Tong hop so lieu_BC cong trinh trong diem_Ke hoach 2012 (theo doi) 2" xfId="3094"/>
    <cellStyle name="T_Tong hop so lieu_BC cong trinh trong diem_Ke hoach 2012 theo doi (giai ngan 30.6.12)" xfId="3095"/>
    <cellStyle name="T_Tong hop so lieu_BC cong trinh trong diem_Ke hoach 2012 theo doi (giai ngan 30.6.12) 2" xfId="3096"/>
    <cellStyle name="T_Tong hop so lieu_BC von DTPT 6 thang 2012" xfId="3097"/>
    <cellStyle name="T_Tong hop so lieu_BC von DTPT 6 thang 2012 2" xfId="3098"/>
    <cellStyle name="T_Tong hop so lieu_Bieu du thao QD von ho tro co MT" xfId="3099"/>
    <cellStyle name="T_Tong hop so lieu_Bieu du thao QD von ho tro co MT 2" xfId="3100"/>
    <cellStyle name="T_Tong hop so lieu_Ke hoach 2012 (theo doi)" xfId="3101"/>
    <cellStyle name="T_Tong hop so lieu_Ke hoach 2012 (theo doi) 2" xfId="3102"/>
    <cellStyle name="T_Tong hop so lieu_Ke hoach 2012 theo doi (giai ngan 30.6.12)" xfId="3103"/>
    <cellStyle name="T_Tong hop so lieu_Ke hoach 2012 theo doi (giai ngan 30.6.12) 2" xfId="3104"/>
    <cellStyle name="T_Tong hop so lieu_pvhung.skhdt 20117113152041 Danh muc cong trinh trong diem" xfId="3105"/>
    <cellStyle name="T_Tong hop so lieu_pvhung.skhdt 20117113152041 Danh muc cong trinh trong diem 2" xfId="3106"/>
    <cellStyle name="T_Tong hop so lieu_pvhung.skhdt 20117113152041 Danh muc cong trinh trong diem_BC von DTPT 6 thang 2012" xfId="3107"/>
    <cellStyle name="T_Tong hop so lieu_pvhung.skhdt 20117113152041 Danh muc cong trinh trong diem_BC von DTPT 6 thang 2012 2" xfId="3108"/>
    <cellStyle name="T_Tong hop so lieu_pvhung.skhdt 20117113152041 Danh muc cong trinh trong diem_Bieu du thao QD von ho tro co MT" xfId="3109"/>
    <cellStyle name="T_Tong hop so lieu_pvhung.skhdt 20117113152041 Danh muc cong trinh trong diem_Bieu du thao QD von ho tro co MT 2" xfId="3110"/>
    <cellStyle name="T_Tong hop so lieu_pvhung.skhdt 20117113152041 Danh muc cong trinh trong diem_Ke hoach 2012 (theo doi)" xfId="3111"/>
    <cellStyle name="T_Tong hop so lieu_pvhung.skhdt 20117113152041 Danh muc cong trinh trong diem_Ke hoach 2012 (theo doi) 2" xfId="3112"/>
    <cellStyle name="T_Tong hop so lieu_pvhung.skhdt 20117113152041 Danh muc cong trinh trong diem_Ke hoach 2012 theo doi (giai ngan 30.6.12)" xfId="3113"/>
    <cellStyle name="T_Tong hop so lieu_pvhung.skhdt 20117113152041 Danh muc cong trinh trong diem_Ke hoach 2012 theo doi (giai ngan 30.6.12) 2" xfId="3114"/>
    <cellStyle name="T_Tong hop theo doi von TPCP" xfId="3115"/>
    <cellStyle name="T_Tong hop theo doi von TPCP (BC)" xfId="3116"/>
    <cellStyle name="T_Tong hop theo doi von TPCP (BC) 2" xfId="3117"/>
    <cellStyle name="T_Tong hop theo doi von TPCP (BC)_BC von DTPT 6 thang 2012" xfId="3118"/>
    <cellStyle name="T_Tong hop theo doi von TPCP (BC)_BC von DTPT 6 thang 2012 2" xfId="3119"/>
    <cellStyle name="T_Tong hop theo doi von TPCP (BC)_Bieu du thao QD von ho tro co MT" xfId="3120"/>
    <cellStyle name="T_Tong hop theo doi von TPCP (BC)_Bieu du thao QD von ho tro co MT 2" xfId="3121"/>
    <cellStyle name="T_Tong hop theo doi von TPCP (BC)_Ke hoach 2012 (theo doi)" xfId="3122"/>
    <cellStyle name="T_Tong hop theo doi von TPCP (BC)_Ke hoach 2012 (theo doi) 2" xfId="3123"/>
    <cellStyle name="T_Tong hop theo doi von TPCP (BC)_Ke hoach 2012 theo doi (giai ngan 30.6.12)" xfId="3124"/>
    <cellStyle name="T_Tong hop theo doi von TPCP (BC)_Ke hoach 2012 theo doi (giai ngan 30.6.12) 2" xfId="3125"/>
    <cellStyle name="T_Tong hop theo doi von TPCP 2" xfId="3126"/>
    <cellStyle name="T_Tong hop theo doi von TPCP_BC von DTPT 6 thang 2012" xfId="3127"/>
    <cellStyle name="T_Tong hop theo doi von TPCP_BC von DTPT 6 thang 2012 2" xfId="3128"/>
    <cellStyle name="T_Tong hop theo doi von TPCP_Bieu du thao QD von ho tro co MT" xfId="3129"/>
    <cellStyle name="T_Tong hop theo doi von TPCP_Bieu du thao QD von ho tro co MT 2" xfId="3130"/>
    <cellStyle name="T_Tong hop theo doi von TPCP_Dang ky phan khai von ODA (gui Bo)" xfId="3131"/>
    <cellStyle name="T_Tong hop theo doi von TPCP_Dang ky phan khai von ODA (gui Bo) 2" xfId="3132"/>
    <cellStyle name="T_Tong hop theo doi von TPCP_Dang ky phan khai von ODA (gui Bo)_BC von DTPT 6 thang 2012" xfId="3133"/>
    <cellStyle name="T_Tong hop theo doi von TPCP_Dang ky phan khai von ODA (gui Bo)_BC von DTPT 6 thang 2012 2" xfId="3134"/>
    <cellStyle name="T_Tong hop theo doi von TPCP_Dang ky phan khai von ODA (gui Bo)_Bieu du thao QD von ho tro co MT" xfId="3135"/>
    <cellStyle name="T_Tong hop theo doi von TPCP_Dang ky phan khai von ODA (gui Bo)_Bieu du thao QD von ho tro co MT 2" xfId="3136"/>
    <cellStyle name="T_Tong hop theo doi von TPCP_Dang ky phan khai von ODA (gui Bo)_Ke hoach 2012 theo doi (giai ngan 30.6.12)" xfId="3137"/>
    <cellStyle name="T_Tong hop theo doi von TPCP_Dang ky phan khai von ODA (gui Bo)_Ke hoach 2012 theo doi (giai ngan 30.6.12) 2" xfId="3138"/>
    <cellStyle name="T_Tong hop theo doi von TPCP_Ke hoach 2012 (theo doi)" xfId="3139"/>
    <cellStyle name="T_Tong hop theo doi von TPCP_Ke hoach 2012 (theo doi) 2" xfId="3140"/>
    <cellStyle name="T_Tong hop theo doi von TPCP_Ke hoach 2012 theo doi (giai ngan 30.6.12)" xfId="3141"/>
    <cellStyle name="T_Tong hop theo doi von TPCP_Ke hoach 2012 theo doi (giai ngan 30.6.12) 2" xfId="3142"/>
    <cellStyle name="T_Van Ban 2007" xfId="3143"/>
    <cellStyle name="T_Van Ban 2007_bao cao phan bo KHDT 2011(final)" xfId="3144"/>
    <cellStyle name="T_Van Ban 2008" xfId="3145"/>
    <cellStyle name="T_Van Ban 2008_bao cao phan bo KHDT 2011(final)" xfId="3146"/>
    <cellStyle name="T_Worksheet in D: My Documents Ke Hoach KH cac nam Nam 2014 Bao cao ve Ke hoach nam 2014 ( Hoan chinh sau TL voi Bo KH)" xfId="3147"/>
    <cellStyle name="T_Worksheet in D: My Documents Ke Hoach KH cac nam Nam 2014 Bao cao ve Ke hoach nam 2014 ( Hoan chinh sau TL voi Bo KH) 2" xfId="3148"/>
    <cellStyle name="tde" xfId="3149"/>
    <cellStyle name="Tentruong" xfId="3150"/>
    <cellStyle name="Tentruong 2" xfId="3151"/>
    <cellStyle name="Text" xfId="3152"/>
    <cellStyle name="Text 2" xfId="3153"/>
    <cellStyle name="Text Indent A" xfId="3154"/>
    <cellStyle name="Text Indent A 2" xfId="3155"/>
    <cellStyle name="Text Indent B" xfId="3156"/>
    <cellStyle name="Text Indent B 2" xfId="3157"/>
    <cellStyle name="Text Indent C" xfId="3158"/>
    <cellStyle name="Text Indent C 2" xfId="3159"/>
    <cellStyle name="Text_1 Bieu 6 thang nam 2011" xfId="3160"/>
    <cellStyle name="th" xfId="3176"/>
    <cellStyle name="th 2" xfId="3177"/>
    <cellStyle name="thanh" xfId="3178"/>
    <cellStyle name="thanh 2" xfId="3179"/>
    <cellStyle name="þ_x001d_ð¤_x000c_¯þ_x0014__x000d_¨þU_x0001_À_x0004_ _x0015__x000f__x0001__x0001_" xfId="3180"/>
    <cellStyle name="þ_x001d_ð¤_x000c_¯þ_x0014__x000d_¨þU_x0001_À_x0004_ _x0015__x000f__x0001__x0001_ 2" xfId="3181"/>
    <cellStyle name="þ_x001d_ð·_x000c_æþ'_x000d_ßþU_x0001_Ø_x0005_ü_x0014__x0007__x0001__x0001_" xfId="3182"/>
    <cellStyle name="þ_x001d_ð·_x000c_æþ'_x000d_ßþU_x0001_Ø_x0005_ü_x0014__x0007__x0001__x0001_?_x0002_ÿÿÿÿÿÿÿÿÿÿÿÿÿÿÿ¯?(_x0002__x001e__x0016_ ???¼$ÿÿÿÿ????_x0006__x0016_??????????????Í!Ë??????????           ?????           ?????????_x000d_C:\WINDOWS\_x000d_V_x000d_S\TEMP_x000d_NC;C:\NU;C:\VIRUS;_x000d_?????????????????????????????????????????????????????????????????????????????" xfId="3183"/>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10;‹V_x000c_Ä^_x0006_&amp;‰G_x0008_&amp;‰W&#10;_x001f_ÉË?¸ÿ_x0013_È_x0006_??WV_x001e_Ø‹^&#10;‹v_x0006_ƒûÿt_x0007_F_x0008_&amp;‰\&#10;ƒ~_x000c_?u.F_x0008_&amp;ÿt_x0002_&amp;ÿ4&amp;" xfId="3184"/>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3185"/>
    <cellStyle name="þ_x001d_ð·_x000c_æþ'_x000d_ßþU_x0001_Ø_x0005_ü_x0014__x0007__x0001__x0001__Nhu cau von dau tu 2013-2015 (LD Vụ sua)" xfId="3186"/>
    <cellStyle name="þ_x001d_ðÇ%Uý—&amp;Hý9_x0008_Ÿ s&#10;_x0007__x0001__x0001_" xfId="3187"/>
    <cellStyle name="þ_x001d_ðÇ%Uý—&amp;Hý9_x0008_Ÿ s&#10;_x0007__x0001__x0001_?_x0002_ÿÿÿÿÿÿÿÿÿÿÿÿÿÿÿ_x0001_(_x0002_—_x000d_???Î_x001f_ÿÿÿÿ????_x0007_???????????????Í!Ë??????????           ?????           ?????????_x000d_C:\WINDOWS\country.sys_x000d_??????????????????????????????????????????????????????????????????????????????????????????????" xfId="3188"/>
    <cellStyle name="þ_x001d_ðK_x000c_Fý_x001b__x000d_9ýU_x0001_Ð_x0008_¦)_x0007__x0001__x0001_" xfId="3189"/>
    <cellStyle name="þ_x001d_ðK_x000c_Fý_x001b__x000d_9ýU_x0001_Ð_x0008_¦)_x0007__x0001__x0001_ 2" xfId="3190"/>
    <cellStyle name="thuong-10" xfId="3191"/>
    <cellStyle name="thuong-11" xfId="3192"/>
    <cellStyle name="Thuyet minh" xfId="3193"/>
    <cellStyle name="Thuyet minh 2" xfId="3194"/>
    <cellStyle name="Tickmark" xfId="3161"/>
    <cellStyle name="Tieu_de_2" xfId="3162"/>
    <cellStyle name="Times New Roman" xfId="3163"/>
    <cellStyle name="tit1" xfId="3164"/>
    <cellStyle name="tit2" xfId="3165"/>
    <cellStyle name="tit3" xfId="3166"/>
    <cellStyle name="tit4" xfId="3167"/>
    <cellStyle name="Title 2" xfId="3168"/>
    <cellStyle name="Tong so" xfId="3169"/>
    <cellStyle name="tong so 1" xfId="3170"/>
    <cellStyle name="Tong so_DK KH 2004(L1)" xfId="3171"/>
    <cellStyle name="Tongcong" xfId="3172"/>
    <cellStyle name="Total 2" xfId="3173"/>
    <cellStyle name="Tusental (0)_pldt" xfId="3174"/>
    <cellStyle name="Tusental_pldt" xfId="3175"/>
    <cellStyle name="Valuta (0)_pldt" xfId="3195"/>
    <cellStyle name="Valuta_pldt" xfId="3196"/>
    <cellStyle name="VANG1" xfId="3197"/>
    <cellStyle name="viet" xfId="3198"/>
    <cellStyle name="viet 2" xfId="3199"/>
    <cellStyle name="viet2" xfId="3200"/>
    <cellStyle name="viet2 2" xfId="3201"/>
    <cellStyle name="VN new romanNormal" xfId="3202"/>
    <cellStyle name="VN new romanNormal 2" xfId="3203"/>
    <cellStyle name="Vn Time 13" xfId="3204"/>
    <cellStyle name="Vn Time 14" xfId="3205"/>
    <cellStyle name="VN time new roman" xfId="3206"/>
    <cellStyle name="VN time new roman 2" xfId="3207"/>
    <cellStyle name="vn_time" xfId="3208"/>
    <cellStyle name="vnbo" xfId="3209"/>
    <cellStyle name="vnbo 2" xfId="3210"/>
    <cellStyle name="vnhead1" xfId="3215"/>
    <cellStyle name="vnhead1 2" xfId="3216"/>
    <cellStyle name="vnhead2" xfId="3217"/>
    <cellStyle name="vnhead2 2" xfId="3218"/>
    <cellStyle name="vnhead3" xfId="3219"/>
    <cellStyle name="vnhead3 2" xfId="3220"/>
    <cellStyle name="vnhead4" xfId="3221"/>
    <cellStyle name="vnhead4 2" xfId="3222"/>
    <cellStyle name="vntxt1" xfId="3211"/>
    <cellStyle name="vntxt1 2" xfId="3212"/>
    <cellStyle name="vntxt2" xfId="3213"/>
    <cellStyle name="vntxt2 2" xfId="3214"/>
    <cellStyle name="Währung [0]_68574_Materialbedarfsliste" xfId="3223"/>
    <cellStyle name="Währung_68574_Materialbedarfsliste" xfId="3224"/>
    <cellStyle name="Walutowy [0]_Invoices2001Slovakia" xfId="3225"/>
    <cellStyle name="Walutowy_Invoices2001Slovakia" xfId="3226"/>
    <cellStyle name="Warning Text 2" xfId="3227"/>
    <cellStyle name="xan1" xfId="3228"/>
    <cellStyle name="xuan" xfId="3229"/>
    <cellStyle name="xuan 2" xfId="3230"/>
    <cellStyle name="เครื่องหมายสกุลเงิน [0]_FTC_OFFER" xfId="3231"/>
    <cellStyle name="เครื่องหมายสกุลเงิน_FTC_OFFER" xfId="3232"/>
    <cellStyle name="ปกติ_FTC_OFFER" xfId="3233"/>
    <cellStyle name=" [0.00]_ Att. 1- Cover" xfId="3234"/>
    <cellStyle name="_ Att. 1- Cover" xfId="3235"/>
    <cellStyle name="?_ Att. 1- Cover" xfId="3236"/>
    <cellStyle name="똿뗦먛귟 [0.00]_PRODUCT DETAIL Q1" xfId="3237"/>
    <cellStyle name="똿뗦먛귟_PRODUCT DETAIL Q1" xfId="3238"/>
    <cellStyle name="믅됞 [0.00]_PRODUCT DETAIL Q1" xfId="3239"/>
    <cellStyle name="믅됞_PRODUCT DETAIL Q1" xfId="3240"/>
    <cellStyle name="백분율_95" xfId="3241"/>
    <cellStyle name="뷭?_BOOKSHIP" xfId="3242"/>
    <cellStyle name="안건회계법인" xfId="3243"/>
    <cellStyle name="콤맀_Sheet1_총괄표 (수출입) (2)" xfId="3244"/>
    <cellStyle name="콤마 [ - 유형1" xfId="3245"/>
    <cellStyle name="콤마 [ - 유형2" xfId="3246"/>
    <cellStyle name="콤마 [ - 유형3" xfId="3247"/>
    <cellStyle name="콤마 [ - 유형4" xfId="3248"/>
    <cellStyle name="콤마 [ - 유형5" xfId="3249"/>
    <cellStyle name="콤마 [ - 유형6" xfId="3250"/>
    <cellStyle name="콤마 [ - 유형7" xfId="3251"/>
    <cellStyle name="콤마 [ - 유형8" xfId="3252"/>
    <cellStyle name="콤마 [0]_ 비목별 월별기술 " xfId="3253"/>
    <cellStyle name="콤마_ 비목별 월별기술 " xfId="3254"/>
    <cellStyle name="통화 [0]_1" xfId="3255"/>
    <cellStyle name="통화_1" xfId="3256"/>
    <cellStyle name="표섀_변경(최종)" xfId="3257"/>
    <cellStyle name="표준_ 97년 경영분석(안)" xfId="3258"/>
    <cellStyle name="一般_00Q3902REV.1" xfId="3259"/>
    <cellStyle name="千分位[0]_00Q3902REV.1" xfId="3260"/>
    <cellStyle name="千分位_00Q3902REV.1" xfId="3261"/>
    <cellStyle name="桁区切り [0.00]_List-dwg瑩畳䵜楡" xfId="3262"/>
    <cellStyle name="桁区切り_List-dwgist-" xfId="3263"/>
    <cellStyle name="標準_2110-5" xfId="3264"/>
    <cellStyle name="貨幣 [0]_00Q3902REV.1" xfId="3265"/>
    <cellStyle name="貨幣[0]_BRE" xfId="3266"/>
    <cellStyle name="貨幣_00Q3902REV.1" xfId="3267"/>
    <cellStyle name="通貨 [0.00]_List-dwgwg" xfId="3268"/>
    <cellStyle name="通貨_List-dwgis" xfId="326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N34"/>
  <sheetViews>
    <sheetView zoomScale="85" zoomScaleNormal="85" workbookViewId="0">
      <selection activeCell="K12" sqref="K12"/>
    </sheetView>
  </sheetViews>
  <sheetFormatPr defaultRowHeight="15"/>
  <cols>
    <col min="1" max="1" width="4.5703125" customWidth="1"/>
    <col min="2" max="2" width="43.140625" customWidth="1"/>
    <col min="3" max="3" width="9.140625" customWidth="1"/>
    <col min="4" max="4" width="9.42578125" customWidth="1"/>
    <col min="5" max="5" width="8.5703125" customWidth="1"/>
    <col min="6" max="6" width="9.28515625" customWidth="1"/>
    <col min="7" max="7" width="8" customWidth="1"/>
    <col min="8" max="8" width="8.140625" customWidth="1"/>
    <col min="9" max="9" width="11" customWidth="1"/>
    <col min="10" max="10" width="9.140625" customWidth="1"/>
    <col min="11" max="11" width="11.42578125" customWidth="1"/>
    <col min="12" max="12" width="12.42578125" customWidth="1"/>
  </cols>
  <sheetData>
    <row r="1" spans="1:14" s="135" customFormat="1" ht="22.5" customHeight="1">
      <c r="A1" s="528" t="s">
        <v>465</v>
      </c>
      <c r="B1" s="528"/>
      <c r="D1" s="285"/>
      <c r="F1" s="285"/>
      <c r="G1" s="285"/>
      <c r="I1" s="285"/>
      <c r="K1" s="285"/>
    </row>
    <row r="2" spans="1:14" s="135" customFormat="1" ht="21.75" customHeight="1">
      <c r="A2" s="455" t="s">
        <v>442</v>
      </c>
      <c r="B2" s="455"/>
      <c r="C2" s="455"/>
      <c r="D2" s="455"/>
      <c r="E2" s="455"/>
      <c r="F2" s="455"/>
      <c r="G2" s="455"/>
      <c r="H2" s="455"/>
      <c r="I2" s="455"/>
      <c r="J2" s="455"/>
      <c r="K2" s="455"/>
      <c r="L2" s="455"/>
    </row>
    <row r="3" spans="1:14" s="253" customFormat="1" ht="20.25" hidden="1">
      <c r="A3" s="454" t="str">
        <f>'Bieu 02. Chi tiet von can doi'!A3:AJ3</f>
        <v xml:space="preserve">Kèm theo Tờ trình số 23/TTr-PTCKH ngày  21 tháng 12 năm 2016 của Phòng Tài chính - Kế hoạch huyện Sa Thầy </v>
      </c>
      <c r="B3" s="454"/>
      <c r="C3" s="454"/>
      <c r="D3" s="454"/>
      <c r="E3" s="454"/>
      <c r="F3" s="454"/>
      <c r="G3" s="454"/>
      <c r="H3" s="454"/>
      <c r="I3" s="454"/>
      <c r="J3" s="454"/>
      <c r="K3" s="454"/>
      <c r="L3" s="454"/>
      <c r="M3" s="436"/>
    </row>
    <row r="4" spans="1:14" s="448" customFormat="1" ht="20.25" hidden="1">
      <c r="A4" s="454" t="str">
        <f>'Bieu 02. Chi tiet von can doi'!A4:AJ4</f>
        <v xml:space="preserve">Kèm theo Quyết định số: 3461/QĐ-UBND ngày  21 tháng 12 năm 2016 của Ủy ban nhân dân huyện Sa Thầy </v>
      </c>
      <c r="B4" s="454"/>
      <c r="C4" s="454"/>
      <c r="D4" s="454"/>
      <c r="E4" s="454"/>
      <c r="F4" s="454"/>
      <c r="G4" s="454"/>
      <c r="H4" s="454"/>
      <c r="I4" s="454"/>
      <c r="J4" s="454"/>
      <c r="K4" s="454"/>
      <c r="L4" s="454"/>
      <c r="M4" s="436"/>
    </row>
    <row r="5" spans="1:14" s="448" customFormat="1" ht="20.25">
      <c r="A5" s="454" t="str">
        <f>'Bieu 02. Chi tiet von can doi'!A5:AJ5</f>
        <v xml:space="preserve">Kèm theo Nghị quyết định số: 49/2016/NQ-HĐND ngày  20 tháng 12 năm 2016 của Hội đồng nhân dân huyện Sa Thầy </v>
      </c>
      <c r="B5" s="454"/>
      <c r="C5" s="454"/>
      <c r="D5" s="454"/>
      <c r="E5" s="454"/>
      <c r="F5" s="454"/>
      <c r="G5" s="454"/>
      <c r="H5" s="454"/>
      <c r="I5" s="454"/>
      <c r="J5" s="454"/>
      <c r="K5" s="454"/>
      <c r="L5" s="454"/>
      <c r="M5" s="436"/>
    </row>
    <row r="6" spans="1:14" s="135" customFormat="1" ht="23.25">
      <c r="D6" s="285"/>
      <c r="F6" s="285"/>
      <c r="G6" s="285"/>
      <c r="H6" s="350"/>
      <c r="I6" s="456" t="s">
        <v>40</v>
      </c>
      <c r="J6" s="456"/>
      <c r="K6" s="456"/>
      <c r="L6" s="456"/>
      <c r="M6" s="437"/>
    </row>
    <row r="7" spans="1:14" s="433" customFormat="1" ht="23.25">
      <c r="A7" s="452" t="s">
        <v>0</v>
      </c>
      <c r="B7" s="452" t="s">
        <v>44</v>
      </c>
      <c r="C7" s="457" t="s">
        <v>439</v>
      </c>
      <c r="D7" s="457"/>
      <c r="E7" s="457"/>
      <c r="F7" s="457"/>
      <c r="G7" s="457"/>
      <c r="H7" s="458" t="s">
        <v>440</v>
      </c>
      <c r="I7" s="458"/>
      <c r="J7" s="458"/>
      <c r="K7" s="458"/>
      <c r="L7" s="458"/>
      <c r="M7" s="437"/>
    </row>
    <row r="8" spans="1:14" s="351" customFormat="1" ht="27.95" customHeight="1">
      <c r="A8" s="452"/>
      <c r="B8" s="452"/>
      <c r="C8" s="452" t="s">
        <v>443</v>
      </c>
      <c r="D8" s="452"/>
      <c r="E8" s="452"/>
      <c r="F8" s="452" t="s">
        <v>401</v>
      </c>
      <c r="G8" s="452" t="s">
        <v>405</v>
      </c>
      <c r="H8" s="452" t="s">
        <v>444</v>
      </c>
      <c r="I8" s="452"/>
      <c r="J8" s="452"/>
      <c r="K8" s="453" t="s">
        <v>401</v>
      </c>
      <c r="L8" s="453" t="s">
        <v>405</v>
      </c>
    </row>
    <row r="9" spans="1:14" s="351" customFormat="1" ht="25.5">
      <c r="A9" s="452"/>
      <c r="B9" s="452"/>
      <c r="C9" s="434" t="s">
        <v>10</v>
      </c>
      <c r="D9" s="434" t="s">
        <v>191</v>
      </c>
      <c r="E9" s="434" t="s">
        <v>190</v>
      </c>
      <c r="F9" s="452"/>
      <c r="G9" s="452"/>
      <c r="H9" s="434" t="s">
        <v>10</v>
      </c>
      <c r="I9" s="434" t="s">
        <v>191</v>
      </c>
      <c r="J9" s="434" t="s">
        <v>190</v>
      </c>
      <c r="K9" s="453"/>
      <c r="L9" s="453"/>
    </row>
    <row r="10" spans="1:14" s="351" customFormat="1">
      <c r="A10" s="399"/>
      <c r="B10" s="399" t="s">
        <v>10</v>
      </c>
      <c r="C10" s="400">
        <f t="shared" ref="C10:K10" si="0">C11+C25+C26</f>
        <v>101080.01633000001</v>
      </c>
      <c r="D10" s="400">
        <f t="shared" si="0"/>
        <v>96316.016330000013</v>
      </c>
      <c r="E10" s="400">
        <f t="shared" si="0"/>
        <v>4764</v>
      </c>
      <c r="F10" s="400">
        <f t="shared" si="0"/>
        <v>18650</v>
      </c>
      <c r="G10" s="400">
        <f t="shared" si="0"/>
        <v>24818.995300000002</v>
      </c>
      <c r="H10" s="400">
        <f t="shared" si="0"/>
        <v>133940.6214</v>
      </c>
      <c r="I10" s="400">
        <f t="shared" si="0"/>
        <v>127788.6214</v>
      </c>
      <c r="J10" s="400">
        <f t="shared" si="0"/>
        <v>6152</v>
      </c>
      <c r="K10" s="352">
        <f t="shared" si="0"/>
        <v>20150</v>
      </c>
      <c r="L10" s="352">
        <f>L11+L25+L26</f>
        <v>27018.995300000002</v>
      </c>
      <c r="M10" s="353"/>
      <c r="N10" s="137"/>
    </row>
    <row r="11" spans="1:14" ht="17.25" customHeight="1">
      <c r="A11" s="401" t="s">
        <v>11</v>
      </c>
      <c r="B11" s="402" t="s">
        <v>192</v>
      </c>
      <c r="C11" s="403">
        <f t="shared" ref="C11:E11" si="1">SUM(C12+C19+C22)</f>
        <v>101080.01633000001</v>
      </c>
      <c r="D11" s="403">
        <f t="shared" si="1"/>
        <v>96316.016330000013</v>
      </c>
      <c r="E11" s="403">
        <f t="shared" si="1"/>
        <v>4764</v>
      </c>
      <c r="F11" s="403">
        <f>SUM(F12+F19+F22)</f>
        <v>18650</v>
      </c>
      <c r="G11" s="403">
        <f t="shared" ref="G11:K11" si="2">SUM(G12+G19+G22)</f>
        <v>24818.995300000002</v>
      </c>
      <c r="H11" s="403">
        <f>SUM(H12+H19+H22)</f>
        <v>114959.68339999999</v>
      </c>
      <c r="I11" s="403">
        <f t="shared" si="2"/>
        <v>108807.68339999999</v>
      </c>
      <c r="J11" s="403">
        <f t="shared" si="2"/>
        <v>6152</v>
      </c>
      <c r="K11" s="403">
        <f t="shared" si="2"/>
        <v>20150</v>
      </c>
      <c r="L11" s="403">
        <f>SUM(L12+L19+L22)</f>
        <v>27018.995300000002</v>
      </c>
      <c r="M11" s="137"/>
      <c r="N11" s="137"/>
    </row>
    <row r="12" spans="1:14" s="161" customFormat="1" ht="27.95" customHeight="1">
      <c r="A12" s="404">
        <v>1</v>
      </c>
      <c r="B12" s="405" t="s">
        <v>196</v>
      </c>
      <c r="C12" s="354">
        <f t="shared" ref="C12:L12" si="3">SUM(C13:C18)</f>
        <v>81810.016330000013</v>
      </c>
      <c r="D12" s="354">
        <f t="shared" si="3"/>
        <v>77658.016330000013</v>
      </c>
      <c r="E12" s="354">
        <f t="shared" si="3"/>
        <v>4152</v>
      </c>
      <c r="F12" s="354">
        <f t="shared" si="3"/>
        <v>15450</v>
      </c>
      <c r="G12" s="354">
        <f t="shared" si="3"/>
        <v>20478.995300000002</v>
      </c>
      <c r="H12" s="354">
        <f t="shared" si="3"/>
        <v>81809.686329999997</v>
      </c>
      <c r="I12" s="354">
        <f t="shared" si="3"/>
        <v>77657.686329999997</v>
      </c>
      <c r="J12" s="354">
        <f t="shared" si="3"/>
        <v>4152</v>
      </c>
      <c r="K12" s="160">
        <f t="shared" si="3"/>
        <v>15450</v>
      </c>
      <c r="L12" s="160">
        <f t="shared" si="3"/>
        <v>20478.995300000002</v>
      </c>
    </row>
    <row r="13" spans="1:14" ht="27.95" customHeight="1">
      <c r="A13" s="406" t="s">
        <v>61</v>
      </c>
      <c r="B13" s="407" t="str">
        <f>'Bieu 02. Chi tiet von can doi'!B15</f>
        <v>Phân cấp cân đối NSĐP theo tiêu chí quy định tại Nghị quyết số 24/2015/NQ-HĐND</v>
      </c>
      <c r="C13" s="408">
        <v>41519.685330000008</v>
      </c>
      <c r="D13" s="408">
        <f>+C13-E13</f>
        <v>37367.685330000008</v>
      </c>
      <c r="E13" s="408">
        <v>4152</v>
      </c>
      <c r="F13" s="408">
        <v>6800</v>
      </c>
      <c r="G13" s="408">
        <f>'Bieu 02. Chi tiet von can doi'!AG15</f>
        <v>7479.9963000000007</v>
      </c>
      <c r="H13" s="408">
        <f>'Bieu 02. Chi tiet von can doi'!AB15</f>
        <v>41519.685330000008</v>
      </c>
      <c r="I13" s="408">
        <f>H13-J13</f>
        <v>37367.685330000008</v>
      </c>
      <c r="J13" s="408">
        <f>+E13</f>
        <v>4152</v>
      </c>
      <c r="K13" s="136">
        <f>F13</f>
        <v>6800</v>
      </c>
      <c r="L13" s="136">
        <f>G13</f>
        <v>7479.9963000000007</v>
      </c>
    </row>
    <row r="14" spans="1:14" ht="27.95" customHeight="1">
      <c r="A14" s="406" t="s">
        <v>61</v>
      </c>
      <c r="B14" s="407" t="str">
        <f>'Bieu 02. Chi tiet von can doi'!B33</f>
        <v>Phân cấp đầu tư các xã biên giới (lồng ghép thực hiện Chương trình MTQG xây dựng nông thôn mới)</v>
      </c>
      <c r="C14" s="408">
        <v>10000</v>
      </c>
      <c r="D14" s="408">
        <f t="shared" ref="D14:D19" si="4">+C14-E14</f>
        <v>10000</v>
      </c>
      <c r="E14" s="408">
        <v>0</v>
      </c>
      <c r="F14" s="408">
        <v>2000</v>
      </c>
      <c r="G14" s="408">
        <f>+F14</f>
        <v>2000</v>
      </c>
      <c r="H14" s="408">
        <f>D14</f>
        <v>10000</v>
      </c>
      <c r="I14" s="408">
        <f t="shared" ref="I14:I17" si="5">H14-J14</f>
        <v>10000</v>
      </c>
      <c r="J14" s="408"/>
      <c r="K14" s="136">
        <f>F14</f>
        <v>2000</v>
      </c>
      <c r="L14" s="136">
        <f t="shared" ref="L14:L18" si="6">G14</f>
        <v>2000</v>
      </c>
    </row>
    <row r="15" spans="1:14" ht="27.95" customHeight="1">
      <c r="A15" s="406" t="s">
        <v>61</v>
      </c>
      <c r="B15" s="407" t="str">
        <f>'Bieu 02. Chi tiet von can doi'!B38</f>
        <v>Phân cấp thực hiện Quyết định 755/QĐ-TTg</v>
      </c>
      <c r="C15" s="408">
        <v>950</v>
      </c>
      <c r="D15" s="408">
        <f t="shared" si="4"/>
        <v>950</v>
      </c>
      <c r="E15" s="408">
        <v>0</v>
      </c>
      <c r="F15" s="408">
        <v>950</v>
      </c>
      <c r="G15" s="408"/>
      <c r="H15" s="408">
        <f>C15</f>
        <v>950</v>
      </c>
      <c r="I15" s="408">
        <f t="shared" si="5"/>
        <v>950</v>
      </c>
      <c r="J15" s="408"/>
      <c r="K15" s="136">
        <f>F15</f>
        <v>950</v>
      </c>
      <c r="L15" s="136">
        <f t="shared" si="6"/>
        <v>0</v>
      </c>
    </row>
    <row r="16" spans="1:14" ht="27.95" customHeight="1">
      <c r="A16" s="406" t="s">
        <v>61</v>
      </c>
      <c r="B16" s="407" t="str">
        <f>'Bieu 02. Chi tiet von can doi'!B48</f>
        <v>Phân cấp đầu tư các xã trọng điểm đặc biệt khó khăn (lồng ghép thực hiện Chương trình MTQG xây dựng nông thôn mới)</v>
      </c>
      <c r="C16" s="408">
        <v>1700</v>
      </c>
      <c r="D16" s="408">
        <f t="shared" si="4"/>
        <v>1700</v>
      </c>
      <c r="E16" s="408">
        <v>0</v>
      </c>
      <c r="F16" s="408">
        <v>1700</v>
      </c>
      <c r="G16" s="408"/>
      <c r="H16" s="408">
        <f>D16</f>
        <v>1700</v>
      </c>
      <c r="I16" s="408">
        <f t="shared" si="5"/>
        <v>1700</v>
      </c>
      <c r="J16" s="408"/>
      <c r="K16" s="136">
        <f>F16</f>
        <v>1700</v>
      </c>
      <c r="L16" s="136">
        <f t="shared" si="6"/>
        <v>0</v>
      </c>
    </row>
    <row r="17" spans="1:14" ht="27.95" customHeight="1">
      <c r="A17" s="406" t="s">
        <v>61</v>
      </c>
      <c r="B17" s="407" t="str">
        <f>'Bieu 02. Chi tiet von can doi'!B50</f>
        <v>Phân cấp đầu tư các công trình giáo dục (lồng ghép thực hiện Chương trình MTQG xây dựng nông thôn mới)</v>
      </c>
      <c r="C17" s="408">
        <v>7640</v>
      </c>
      <c r="D17" s="408">
        <f t="shared" si="4"/>
        <v>7640</v>
      </c>
      <c r="E17" s="408">
        <v>0</v>
      </c>
      <c r="F17" s="408">
        <v>4000</v>
      </c>
      <c r="G17" s="408">
        <f>'Bieu 02. Chi tiet von can doi'!AG50</f>
        <v>3640</v>
      </c>
      <c r="H17" s="408">
        <f>D17</f>
        <v>7640</v>
      </c>
      <c r="I17" s="408">
        <f t="shared" si="5"/>
        <v>7640</v>
      </c>
      <c r="J17" s="408"/>
      <c r="K17" s="136">
        <f>F17</f>
        <v>4000</v>
      </c>
      <c r="L17" s="136">
        <f t="shared" si="6"/>
        <v>3640</v>
      </c>
    </row>
    <row r="18" spans="1:14" ht="27.95" customHeight="1">
      <c r="A18" s="406" t="s">
        <v>61</v>
      </c>
      <c r="B18" s="407" t="str">
        <f>'Bieu 02. Chi tiet von can doi'!B52</f>
        <v>Phân cấp hỗ trợ, bổ sung khác</v>
      </c>
      <c r="C18" s="408">
        <v>20000.330999999998</v>
      </c>
      <c r="D18" s="408">
        <f t="shared" si="4"/>
        <v>20000.330999999998</v>
      </c>
      <c r="E18" s="408">
        <v>0</v>
      </c>
      <c r="F18" s="408">
        <v>0</v>
      </c>
      <c r="G18" s="408">
        <f>'Bieu 02. Chi tiet von can doi'!AG52</f>
        <v>7358.9989999999998</v>
      </c>
      <c r="H18" s="408">
        <f>C18-0.33</f>
        <v>20000.000999999997</v>
      </c>
      <c r="I18" s="408">
        <f>H18-J18</f>
        <v>20000.000999999997</v>
      </c>
      <c r="J18" s="408"/>
      <c r="K18" s="136">
        <f>F18</f>
        <v>0</v>
      </c>
      <c r="L18" s="136">
        <f t="shared" si="6"/>
        <v>7358.9989999999998</v>
      </c>
    </row>
    <row r="19" spans="1:14" s="161" customFormat="1" ht="27.95" customHeight="1">
      <c r="A19" s="404">
        <v>2</v>
      </c>
      <c r="B19" s="405" t="s">
        <v>27</v>
      </c>
      <c r="C19" s="354">
        <v>6120</v>
      </c>
      <c r="D19" s="408">
        <f t="shared" si="4"/>
        <v>5508</v>
      </c>
      <c r="E19" s="354">
        <f>+C19*0.1</f>
        <v>612</v>
      </c>
      <c r="F19" s="354">
        <v>1200</v>
      </c>
      <c r="G19" s="354">
        <v>800</v>
      </c>
      <c r="H19" s="354">
        <f>'Bieu 02. Chi tiet von can doi'!AA60-0.14</f>
        <v>19999.997070000001</v>
      </c>
      <c r="I19" s="354">
        <f>H19-J19</f>
        <v>17999.997070000001</v>
      </c>
      <c r="J19" s="354">
        <v>2000</v>
      </c>
      <c r="K19" s="160">
        <v>2700</v>
      </c>
      <c r="L19" s="160">
        <v>3000</v>
      </c>
      <c r="N19" s="137"/>
    </row>
    <row r="20" spans="1:14" s="357" customFormat="1" ht="19.5" hidden="1" customHeight="1">
      <c r="A20" s="409" t="s">
        <v>61</v>
      </c>
      <c r="B20" s="410" t="s">
        <v>402</v>
      </c>
      <c r="C20" s="356"/>
      <c r="D20" s="356"/>
      <c r="E20" s="356"/>
      <c r="F20" s="356">
        <v>1200</v>
      </c>
      <c r="G20" s="356">
        <v>800</v>
      </c>
      <c r="H20" s="356"/>
      <c r="I20" s="356"/>
      <c r="J20" s="356"/>
      <c r="K20" s="359">
        <f>+K19</f>
        <v>2700</v>
      </c>
      <c r="L20" s="359">
        <f>+L19</f>
        <v>3000</v>
      </c>
    </row>
    <row r="21" spans="1:14" s="357" customFormat="1" ht="25.5" hidden="1">
      <c r="A21" s="409" t="s">
        <v>61</v>
      </c>
      <c r="B21" s="410" t="s">
        <v>403</v>
      </c>
      <c r="C21" s="356"/>
      <c r="D21" s="356"/>
      <c r="E21" s="356"/>
      <c r="F21" s="356">
        <v>100</v>
      </c>
      <c r="G21" s="356">
        <v>100</v>
      </c>
      <c r="H21" s="356"/>
      <c r="I21" s="356">
        <v>100</v>
      </c>
      <c r="J21" s="356"/>
      <c r="K21" s="359"/>
      <c r="L21" s="359"/>
    </row>
    <row r="22" spans="1:14" s="161" customFormat="1" ht="27.95" customHeight="1">
      <c r="A22" s="404">
        <v>3</v>
      </c>
      <c r="B22" s="405" t="s">
        <v>49</v>
      </c>
      <c r="C22" s="354">
        <f t="shared" ref="C22:G22" si="7">SUM(C23:C24)</f>
        <v>13150</v>
      </c>
      <c r="D22" s="354">
        <f t="shared" si="7"/>
        <v>13150</v>
      </c>
      <c r="E22" s="354">
        <f t="shared" si="7"/>
        <v>0</v>
      </c>
      <c r="F22" s="354">
        <f t="shared" si="7"/>
        <v>2000</v>
      </c>
      <c r="G22" s="354">
        <f t="shared" si="7"/>
        <v>3540</v>
      </c>
      <c r="H22" s="354">
        <f>SUM(H23:H24)</f>
        <v>13150</v>
      </c>
      <c r="I22" s="354">
        <f>SUM(I23:I24)</f>
        <v>13150</v>
      </c>
      <c r="J22" s="354"/>
      <c r="K22" s="160">
        <f t="shared" ref="K22:L22" si="8">SUM(K23:K24)</f>
        <v>2000</v>
      </c>
      <c r="L22" s="160">
        <f t="shared" si="8"/>
        <v>3540</v>
      </c>
      <c r="M22" s="349"/>
    </row>
    <row r="23" spans="1:14" s="357" customFormat="1" ht="27.95" customHeight="1">
      <c r="A23" s="409" t="s">
        <v>61</v>
      </c>
      <c r="B23" s="410" t="s">
        <v>176</v>
      </c>
      <c r="C23" s="356">
        <v>6410</v>
      </c>
      <c r="D23" s="356">
        <v>6410</v>
      </c>
      <c r="E23" s="356"/>
      <c r="F23" s="356">
        <v>2000</v>
      </c>
      <c r="G23" s="356">
        <f>L23</f>
        <v>3040</v>
      </c>
      <c r="H23" s="356">
        <f>C23</f>
        <v>6410</v>
      </c>
      <c r="I23" s="356">
        <f>D23</f>
        <v>6410</v>
      </c>
      <c r="J23" s="356"/>
      <c r="K23" s="355">
        <f>F23</f>
        <v>2000</v>
      </c>
      <c r="L23" s="355">
        <v>3040</v>
      </c>
      <c r="M23" s="358"/>
    </row>
    <row r="24" spans="1:14" s="357" customFormat="1" ht="18" customHeight="1">
      <c r="A24" s="409" t="s">
        <v>61</v>
      </c>
      <c r="B24" s="410" t="s">
        <v>404</v>
      </c>
      <c r="C24" s="356">
        <v>6740</v>
      </c>
      <c r="D24" s="356">
        <v>6740</v>
      </c>
      <c r="E24" s="356"/>
      <c r="F24" s="356"/>
      <c r="G24" s="356">
        <f>L24</f>
        <v>500</v>
      </c>
      <c r="H24" s="356">
        <f>C24</f>
        <v>6740</v>
      </c>
      <c r="I24" s="356">
        <f>D24</f>
        <v>6740</v>
      </c>
      <c r="J24" s="356"/>
      <c r="K24" s="355"/>
      <c r="L24" s="355">
        <v>500</v>
      </c>
      <c r="M24" s="358"/>
    </row>
    <row r="25" spans="1:14" ht="25.5">
      <c r="A25" s="401" t="s">
        <v>315</v>
      </c>
      <c r="B25" s="411" t="s">
        <v>425</v>
      </c>
      <c r="C25" s="403"/>
      <c r="D25" s="403"/>
      <c r="E25" s="403"/>
      <c r="F25" s="403"/>
      <c r="G25" s="403"/>
      <c r="H25" s="403">
        <f>'Bieu 02. Chi tiet von can doi'!AA87</f>
        <v>18980.938000000002</v>
      </c>
      <c r="I25" s="403">
        <f>'Bieu 02. Chi tiet von can doi'!AB87</f>
        <v>18980.938000000002</v>
      </c>
      <c r="J25" s="403"/>
      <c r="K25" s="403"/>
      <c r="L25" s="403"/>
    </row>
    <row r="26" spans="1:14" ht="14.25" customHeight="1">
      <c r="A26" s="412"/>
      <c r="B26" s="413"/>
      <c r="C26" s="414"/>
      <c r="D26" s="414"/>
      <c r="E26" s="414"/>
      <c r="F26" s="414"/>
      <c r="G26" s="414"/>
      <c r="H26" s="414"/>
      <c r="I26" s="414"/>
      <c r="J26" s="414"/>
      <c r="K26" s="414"/>
      <c r="L26" s="414"/>
    </row>
    <row r="33" spans="1:5">
      <c r="A33" s="397"/>
      <c r="B33" s="397"/>
      <c r="C33" s="397"/>
      <c r="D33" s="397"/>
      <c r="E33" s="397"/>
    </row>
    <row r="34" spans="1:5">
      <c r="A34" s="397"/>
      <c r="B34" s="397"/>
      <c r="C34" s="397"/>
      <c r="D34" s="397"/>
      <c r="E34" s="397"/>
    </row>
  </sheetData>
  <mergeCells count="16">
    <mergeCell ref="H8:J8"/>
    <mergeCell ref="K8:K9"/>
    <mergeCell ref="L8:L9"/>
    <mergeCell ref="A1:B1"/>
    <mergeCell ref="A3:L3"/>
    <mergeCell ref="A2:L2"/>
    <mergeCell ref="I6:L6"/>
    <mergeCell ref="B7:B9"/>
    <mergeCell ref="A7:A9"/>
    <mergeCell ref="C7:G7"/>
    <mergeCell ref="H7:L7"/>
    <mergeCell ref="C8:E8"/>
    <mergeCell ref="F8:F9"/>
    <mergeCell ref="G8:G9"/>
    <mergeCell ref="A4:L4"/>
    <mergeCell ref="A5:L5"/>
  </mergeCells>
  <pageMargins left="0.43" right="0.39370078740157483" top="0.53" bottom="0.3543307086614173" header="0.59055118110236215" footer="0.19685039370078741"/>
  <pageSetup paperSize="9" scale="95"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S137"/>
  <sheetViews>
    <sheetView showZeros="0" zoomScale="86" zoomScaleNormal="86" workbookViewId="0">
      <selection activeCell="A4" sqref="A4:XFD4"/>
    </sheetView>
  </sheetViews>
  <sheetFormatPr defaultColWidth="9.140625" defaultRowHeight="15" outlineLevelRow="2" outlineLevelCol="1"/>
  <cols>
    <col min="1" max="1" width="4.42578125" style="1" customWidth="1"/>
    <col min="2" max="2" width="41.7109375" style="1" customWidth="1"/>
    <col min="3" max="3" width="17.85546875" style="32" customWidth="1"/>
    <col min="4" max="4" width="10.42578125" style="1" hidden="1" customWidth="1" outlineLevel="1"/>
    <col min="5" max="5" width="10.5703125" style="1" hidden="1" customWidth="1" outlineLevel="1"/>
    <col min="6" max="6" width="11.85546875" style="32" hidden="1" customWidth="1" outlineLevel="1" collapsed="1"/>
    <col min="7" max="7" width="9.7109375" style="32" hidden="1" customWidth="1" outlineLevel="1"/>
    <col min="8" max="8" width="8.28515625" style="32" hidden="1" customWidth="1" outlineLevel="1"/>
    <col min="9" max="9" width="10.140625" style="32" hidden="1" customWidth="1" outlineLevel="1"/>
    <col min="10" max="10" width="10.5703125" style="32" customWidth="1" collapsed="1"/>
    <col min="11" max="11" width="11.7109375" style="1" hidden="1" customWidth="1"/>
    <col min="12" max="12" width="10" style="32" customWidth="1"/>
    <col min="13" max="13" width="11.7109375" style="32" customWidth="1"/>
    <col min="14" max="14" width="9.5703125" style="1" customWidth="1"/>
    <col min="15" max="15" width="9.5703125" style="1" hidden="1" customWidth="1" outlineLevel="1"/>
    <col min="16" max="16" width="9.28515625" style="1" customWidth="1" collapsed="1"/>
    <col min="17" max="17" width="9.28515625" style="1" hidden="1" customWidth="1"/>
    <col min="18" max="18" width="8.42578125" style="1" hidden="1" customWidth="1"/>
    <col min="19" max="26" width="9.28515625" style="1" hidden="1" customWidth="1" outlineLevel="1"/>
    <col min="27" max="27" width="7.85546875" style="1" customWidth="1" collapsed="1"/>
    <col min="28" max="29" width="7.42578125" style="1" customWidth="1"/>
    <col min="30" max="30" width="7.7109375" style="1" customWidth="1" outlineLevel="1"/>
    <col min="31" max="31" width="6.28515625" style="1" customWidth="1" outlineLevel="1"/>
    <col min="32" max="32" width="8.140625" style="1" customWidth="1" outlineLevel="1"/>
    <col min="33" max="33" width="7.7109375" style="43" customWidth="1" outlineLevel="1"/>
    <col min="34" max="34" width="6.28515625" style="43" customWidth="1" outlineLevel="1"/>
    <col min="35" max="35" width="8" style="1" customWidth="1" outlineLevel="1"/>
    <col min="36" max="36" width="18.85546875" style="239" customWidth="1"/>
    <col min="37" max="37" width="10.42578125" style="1" customWidth="1"/>
    <col min="38" max="39" width="9.140625" style="1"/>
    <col min="40" max="40" width="13.7109375" style="1" customWidth="1"/>
    <col min="41" max="16384" width="9.140625" style="1"/>
  </cols>
  <sheetData>
    <row r="1" spans="1:40" ht="19.5" customHeight="1">
      <c r="C1" s="1"/>
      <c r="F1" s="1"/>
      <c r="G1" s="1"/>
      <c r="H1" s="1"/>
      <c r="I1" s="1"/>
      <c r="J1" s="1"/>
      <c r="L1" s="1"/>
      <c r="M1" s="1"/>
      <c r="AG1" s="1"/>
      <c r="AH1" s="459" t="s">
        <v>445</v>
      </c>
      <c r="AI1" s="459"/>
      <c r="AJ1" s="459"/>
    </row>
    <row r="2" spans="1:40" ht="19.5" customHeight="1">
      <c r="A2" s="473" t="s">
        <v>395</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row>
    <row r="3" spans="1:40" ht="19.5" hidden="1" customHeight="1">
      <c r="A3" s="463" t="s">
        <v>463</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row>
    <row r="4" spans="1:40" ht="18.75" hidden="1">
      <c r="A4" s="463" t="s">
        <v>462</v>
      </c>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50"/>
    </row>
    <row r="5" spans="1:40" ht="18.75">
      <c r="A5" s="463" t="s">
        <v>464</v>
      </c>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row>
    <row r="6" spans="1:40" ht="20.25" customHeight="1">
      <c r="A6" s="2"/>
      <c r="B6" s="2"/>
      <c r="C6" s="3"/>
      <c r="D6" s="3"/>
      <c r="E6" s="3"/>
      <c r="F6" s="3"/>
      <c r="G6" s="48"/>
      <c r="H6" s="48"/>
      <c r="I6" s="48"/>
      <c r="J6" s="48"/>
      <c r="K6" s="48"/>
      <c r="L6" s="49"/>
      <c r="M6" s="49"/>
      <c r="N6" s="49"/>
      <c r="O6" s="49"/>
      <c r="P6" s="49"/>
      <c r="Q6" s="49"/>
      <c r="R6" s="49"/>
      <c r="S6" s="50">
        <f>SUBTOTAL(9,S13:S119)</f>
        <v>34000</v>
      </c>
      <c r="T6" s="50">
        <f>SUBTOTAL(9,T13:T119)</f>
        <v>34000</v>
      </c>
      <c r="U6" s="50"/>
      <c r="V6" s="49"/>
      <c r="W6" s="49"/>
      <c r="X6" s="49"/>
      <c r="Y6" s="49"/>
      <c r="Z6" s="49"/>
      <c r="AA6" s="50">
        <f>SUBTOTAL(9,AA13:AA119)</f>
        <v>597163.41249399981</v>
      </c>
      <c r="AB6" s="50">
        <f>SUBTOTAL(9,AB13:AB119)</f>
        <v>597163.41249399981</v>
      </c>
      <c r="AC6" s="50">
        <f>SUBTOTAL(9,AC13:AC119)</f>
        <v>96038.919676000049</v>
      </c>
      <c r="AD6" s="50"/>
      <c r="AE6" s="50">
        <f>SUBTOTAL(9,AE13:AE119)</f>
        <v>122245.72456400003</v>
      </c>
      <c r="AF6" s="50"/>
      <c r="AG6" s="348">
        <f>SUBTOTAL(9,AG13:AG119)</f>
        <v>115595.97750000002</v>
      </c>
      <c r="AH6" s="348">
        <f>SUBTOTAL(9,AH13:AH119)</f>
        <v>115595.97750000002</v>
      </c>
      <c r="AI6" s="50">
        <f>SUBTOTAL(9,AI13:AI119)</f>
        <v>42579.602500000001</v>
      </c>
      <c r="AJ6" s="233" t="s">
        <v>40</v>
      </c>
      <c r="AK6" s="47">
        <f>AM9-AH6</f>
        <v>390624.02249999996</v>
      </c>
      <c r="AL6" s="46"/>
    </row>
    <row r="7" spans="1:40" ht="27" customHeight="1">
      <c r="A7" s="474" t="s">
        <v>0</v>
      </c>
      <c r="B7" s="474" t="s">
        <v>1</v>
      </c>
      <c r="C7" s="474" t="s">
        <v>2</v>
      </c>
      <c r="D7" s="474" t="s">
        <v>60</v>
      </c>
      <c r="E7" s="474" t="s">
        <v>41</v>
      </c>
      <c r="F7" s="474" t="s">
        <v>42</v>
      </c>
      <c r="G7" s="474" t="s">
        <v>43</v>
      </c>
      <c r="H7" s="474" t="s">
        <v>44</v>
      </c>
      <c r="I7" s="474" t="s">
        <v>45</v>
      </c>
      <c r="J7" s="474" t="s">
        <v>3</v>
      </c>
      <c r="K7" s="474" t="s">
        <v>4</v>
      </c>
      <c r="L7" s="474" t="s">
        <v>5</v>
      </c>
      <c r="M7" s="478" t="s">
        <v>6</v>
      </c>
      <c r="N7" s="479"/>
      <c r="O7" s="479"/>
      <c r="P7" s="480"/>
      <c r="Q7" s="466" t="s">
        <v>87</v>
      </c>
      <c r="R7" s="468"/>
      <c r="S7" s="471" t="s">
        <v>30</v>
      </c>
      <c r="T7" s="477"/>
      <c r="U7" s="477"/>
      <c r="V7" s="477"/>
      <c r="W7" s="477"/>
      <c r="X7" s="472"/>
      <c r="Y7" s="466" t="s">
        <v>35</v>
      </c>
      <c r="Z7" s="468"/>
      <c r="AA7" s="466" t="s">
        <v>197</v>
      </c>
      <c r="AB7" s="467"/>
      <c r="AC7" s="468"/>
      <c r="AD7" s="466" t="s">
        <v>46</v>
      </c>
      <c r="AE7" s="467"/>
      <c r="AF7" s="468"/>
      <c r="AG7" s="466" t="s">
        <v>36</v>
      </c>
      <c r="AH7" s="467"/>
      <c r="AI7" s="468"/>
      <c r="AJ7" s="469" t="s">
        <v>7</v>
      </c>
    </row>
    <row r="8" spans="1:40" ht="29.25" customHeight="1">
      <c r="A8" s="475"/>
      <c r="B8" s="475"/>
      <c r="C8" s="475"/>
      <c r="D8" s="475"/>
      <c r="E8" s="475"/>
      <c r="F8" s="475"/>
      <c r="G8" s="475"/>
      <c r="H8" s="475"/>
      <c r="I8" s="475"/>
      <c r="J8" s="475"/>
      <c r="K8" s="475"/>
      <c r="L8" s="475"/>
      <c r="M8" s="481" t="s">
        <v>8</v>
      </c>
      <c r="N8" s="481" t="s">
        <v>9</v>
      </c>
      <c r="O8" s="481" t="s">
        <v>47</v>
      </c>
      <c r="P8" s="481" t="s">
        <v>167</v>
      </c>
      <c r="Q8" s="469" t="s">
        <v>33</v>
      </c>
      <c r="R8" s="469" t="s">
        <v>34</v>
      </c>
      <c r="S8" s="471" t="s">
        <v>31</v>
      </c>
      <c r="T8" s="472"/>
      <c r="U8" s="471" t="s">
        <v>32</v>
      </c>
      <c r="V8" s="472"/>
      <c r="W8" s="471" t="s">
        <v>74</v>
      </c>
      <c r="X8" s="472"/>
      <c r="Y8" s="485"/>
      <c r="Z8" s="486"/>
      <c r="AA8" s="462" t="s">
        <v>33</v>
      </c>
      <c r="AB8" s="462" t="s">
        <v>34</v>
      </c>
      <c r="AC8" s="462"/>
      <c r="AD8" s="462" t="s">
        <v>33</v>
      </c>
      <c r="AE8" s="462" t="s">
        <v>34</v>
      </c>
      <c r="AF8" s="462"/>
      <c r="AG8" s="462" t="s">
        <v>33</v>
      </c>
      <c r="AH8" s="462" t="s">
        <v>34</v>
      </c>
      <c r="AI8" s="462"/>
      <c r="AJ8" s="484"/>
      <c r="AL8" s="42" t="s">
        <v>72</v>
      </c>
      <c r="AM8" s="1">
        <v>2528610</v>
      </c>
      <c r="AN8" s="47">
        <f>AM8-AB14</f>
        <v>2446800.2556699999</v>
      </c>
    </row>
    <row r="9" spans="1:40" ht="24.75" customHeight="1">
      <c r="A9" s="475"/>
      <c r="B9" s="475"/>
      <c r="C9" s="475"/>
      <c r="D9" s="475"/>
      <c r="E9" s="475"/>
      <c r="F9" s="475"/>
      <c r="G9" s="475"/>
      <c r="H9" s="475"/>
      <c r="I9" s="475"/>
      <c r="J9" s="475"/>
      <c r="K9" s="475"/>
      <c r="L9" s="475"/>
      <c r="M9" s="482"/>
      <c r="N9" s="482"/>
      <c r="O9" s="482"/>
      <c r="P9" s="482"/>
      <c r="Q9" s="484"/>
      <c r="R9" s="484"/>
      <c r="S9" s="469" t="s">
        <v>33</v>
      </c>
      <c r="T9" s="469" t="s">
        <v>34</v>
      </c>
      <c r="U9" s="469" t="s">
        <v>33</v>
      </c>
      <c r="V9" s="469" t="s">
        <v>34</v>
      </c>
      <c r="W9" s="469" t="s">
        <v>33</v>
      </c>
      <c r="X9" s="469" t="s">
        <v>34</v>
      </c>
      <c r="Y9" s="469" t="s">
        <v>33</v>
      </c>
      <c r="Z9" s="469" t="s">
        <v>34</v>
      </c>
      <c r="AA9" s="462"/>
      <c r="AB9" s="462" t="s">
        <v>10</v>
      </c>
      <c r="AC9" s="464" t="s">
        <v>37</v>
      </c>
      <c r="AD9" s="462"/>
      <c r="AE9" s="462" t="s">
        <v>10</v>
      </c>
      <c r="AF9" s="464" t="s">
        <v>37</v>
      </c>
      <c r="AG9" s="462"/>
      <c r="AH9" s="462" t="s">
        <v>10</v>
      </c>
      <c r="AI9" s="464" t="s">
        <v>37</v>
      </c>
      <c r="AJ9" s="484"/>
      <c r="AL9" s="42" t="s">
        <v>73</v>
      </c>
      <c r="AM9" s="1">
        <v>506220</v>
      </c>
      <c r="AN9" s="43">
        <f>AM9-AH14</f>
        <v>485741.00469999999</v>
      </c>
    </row>
    <row r="10" spans="1:40" ht="39.75" customHeight="1">
      <c r="A10" s="476"/>
      <c r="B10" s="476"/>
      <c r="C10" s="476"/>
      <c r="D10" s="476"/>
      <c r="E10" s="476"/>
      <c r="F10" s="476"/>
      <c r="G10" s="476"/>
      <c r="H10" s="476"/>
      <c r="I10" s="476"/>
      <c r="J10" s="476"/>
      <c r="K10" s="476"/>
      <c r="L10" s="476"/>
      <c r="M10" s="483"/>
      <c r="N10" s="483"/>
      <c r="O10" s="483"/>
      <c r="P10" s="483"/>
      <c r="Q10" s="470"/>
      <c r="R10" s="470"/>
      <c r="S10" s="470"/>
      <c r="T10" s="470"/>
      <c r="U10" s="470"/>
      <c r="V10" s="470"/>
      <c r="W10" s="470"/>
      <c r="X10" s="470"/>
      <c r="Y10" s="470"/>
      <c r="Z10" s="470"/>
      <c r="AA10" s="462"/>
      <c r="AB10" s="462"/>
      <c r="AC10" s="465"/>
      <c r="AD10" s="462"/>
      <c r="AE10" s="462"/>
      <c r="AF10" s="465"/>
      <c r="AG10" s="462"/>
      <c r="AH10" s="462"/>
      <c r="AI10" s="465"/>
      <c r="AJ10" s="470"/>
      <c r="AN10" s="47">
        <f>100000-AN8</f>
        <v>-2346800.2556699999</v>
      </c>
    </row>
    <row r="11" spans="1:40" ht="18" customHeight="1">
      <c r="A11" s="66">
        <v>1</v>
      </c>
      <c r="B11" s="66">
        <v>2</v>
      </c>
      <c r="C11" s="66">
        <v>3</v>
      </c>
      <c r="D11" s="66"/>
      <c r="E11" s="66"/>
      <c r="F11" s="66"/>
      <c r="G11" s="66"/>
      <c r="H11" s="66"/>
      <c r="I11" s="66"/>
      <c r="J11" s="66">
        <v>4</v>
      </c>
      <c r="K11" s="66">
        <v>5</v>
      </c>
      <c r="L11" s="66">
        <v>6</v>
      </c>
      <c r="M11" s="67">
        <v>7</v>
      </c>
      <c r="N11" s="67">
        <v>8</v>
      </c>
      <c r="O11" s="67"/>
      <c r="P11" s="67">
        <v>9</v>
      </c>
      <c r="Q11" s="67">
        <v>10</v>
      </c>
      <c r="R11" s="67">
        <v>11</v>
      </c>
      <c r="S11" s="68"/>
      <c r="T11" s="68"/>
      <c r="U11" s="68"/>
      <c r="V11" s="68"/>
      <c r="W11" s="68"/>
      <c r="X11" s="68"/>
      <c r="Y11" s="68"/>
      <c r="Z11" s="68"/>
      <c r="AA11" s="68">
        <v>12</v>
      </c>
      <c r="AB11" s="68">
        <v>13</v>
      </c>
      <c r="AC11" s="69">
        <v>14</v>
      </c>
      <c r="AD11" s="69">
        <v>15</v>
      </c>
      <c r="AE11" s="69">
        <v>16</v>
      </c>
      <c r="AF11" s="69">
        <v>17</v>
      </c>
      <c r="AG11" s="68">
        <v>18</v>
      </c>
      <c r="AH11" s="68">
        <v>19</v>
      </c>
      <c r="AI11" s="69">
        <v>20</v>
      </c>
      <c r="AJ11" s="68">
        <v>21</v>
      </c>
    </row>
    <row r="12" spans="1:40" ht="18" hidden="1" customHeight="1">
      <c r="A12" s="337"/>
      <c r="B12" s="337"/>
      <c r="C12" s="337"/>
      <c r="D12" s="337"/>
      <c r="E12" s="337"/>
      <c r="F12" s="337"/>
      <c r="G12" s="337"/>
      <c r="H12" s="337"/>
      <c r="I12" s="337"/>
      <c r="J12" s="337"/>
      <c r="K12" s="337"/>
      <c r="L12" s="337"/>
      <c r="M12" s="338"/>
      <c r="N12" s="341">
        <f>AA60-6120+AA87+AA105</f>
        <v>42672.299852000004</v>
      </c>
      <c r="O12" s="338"/>
      <c r="P12" s="338"/>
      <c r="Q12" s="338"/>
      <c r="R12" s="338"/>
      <c r="S12" s="339"/>
      <c r="T12" s="339"/>
      <c r="U12" s="339"/>
      <c r="V12" s="339"/>
      <c r="W12" s="339"/>
      <c r="X12" s="339"/>
      <c r="Y12" s="339"/>
      <c r="Z12" s="339"/>
      <c r="AA12" s="339">
        <f>+AA13-101080</f>
        <v>32860.819400000008</v>
      </c>
      <c r="AB12" s="339"/>
      <c r="AC12" s="340"/>
      <c r="AD12" s="340"/>
      <c r="AE12" s="340"/>
      <c r="AF12" s="340"/>
      <c r="AG12" s="339"/>
      <c r="AH12" s="339"/>
      <c r="AI12" s="340"/>
      <c r="AJ12" s="339"/>
    </row>
    <row r="13" spans="1:40" s="4" customFormat="1" ht="27.95" customHeight="1">
      <c r="A13" s="214"/>
      <c r="B13" s="215" t="s">
        <v>318</v>
      </c>
      <c r="C13" s="216"/>
      <c r="D13" s="217"/>
      <c r="E13" s="217"/>
      <c r="F13" s="216"/>
      <c r="G13" s="216"/>
      <c r="H13" s="216"/>
      <c r="I13" s="216"/>
      <c r="J13" s="216"/>
      <c r="K13" s="217"/>
      <c r="L13" s="216"/>
      <c r="M13" s="216"/>
      <c r="N13" s="218">
        <f t="shared" ref="N13:Z13" si="0">N14+N60+N80+N87</f>
        <v>182291.53312000001</v>
      </c>
      <c r="O13" s="218">
        <f t="shared" si="0"/>
        <v>46639.853999999999</v>
      </c>
      <c r="P13" s="218">
        <f t="shared" si="0"/>
        <v>175428.61712000001</v>
      </c>
      <c r="Q13" s="218">
        <f t="shared" si="0"/>
        <v>0</v>
      </c>
      <c r="R13" s="218">
        <f t="shared" si="0"/>
        <v>0</v>
      </c>
      <c r="S13" s="218">
        <f t="shared" si="0"/>
        <v>8000</v>
      </c>
      <c r="T13" s="218">
        <f t="shared" si="0"/>
        <v>8000</v>
      </c>
      <c r="U13" s="218">
        <f t="shared" si="0"/>
        <v>0</v>
      </c>
      <c r="V13" s="218">
        <f t="shared" si="0"/>
        <v>0</v>
      </c>
      <c r="W13" s="218">
        <f t="shared" si="0"/>
        <v>938</v>
      </c>
      <c r="X13" s="218">
        <f t="shared" si="0"/>
        <v>938</v>
      </c>
      <c r="Y13" s="218">
        <f t="shared" si="0"/>
        <v>8408.61</v>
      </c>
      <c r="Z13" s="218">
        <f t="shared" si="0"/>
        <v>8408.61</v>
      </c>
      <c r="AA13" s="218">
        <f>AA14+AA60+AA80+AA87</f>
        <v>133940.81940000001</v>
      </c>
      <c r="AB13" s="218">
        <f t="shared" ref="AB13:AI13" si="1">AB14+AB60+AB80+AB87</f>
        <v>133940.81940000001</v>
      </c>
      <c r="AC13" s="218">
        <f t="shared" si="1"/>
        <v>19649.732300000003</v>
      </c>
      <c r="AD13" s="218">
        <f t="shared" si="1"/>
        <v>24131.046000000002</v>
      </c>
      <c r="AE13" s="218">
        <f t="shared" si="1"/>
        <v>24130.779000000002</v>
      </c>
      <c r="AF13" s="218">
        <f t="shared" si="1"/>
        <v>3209</v>
      </c>
      <c r="AG13" s="218">
        <f t="shared" si="1"/>
        <v>27018.995300000002</v>
      </c>
      <c r="AH13" s="218">
        <f t="shared" si="1"/>
        <v>27018.995300000002</v>
      </c>
      <c r="AI13" s="218">
        <f t="shared" si="1"/>
        <v>9600.7322999999997</v>
      </c>
      <c r="AJ13" s="234"/>
      <c r="AK13" s="36">
        <f>AI13-AI18</f>
        <v>7320.7322999999997</v>
      </c>
      <c r="AL13" s="36"/>
    </row>
    <row r="14" spans="1:40" s="4" customFormat="1" ht="27.95" customHeight="1">
      <c r="A14" s="70" t="s">
        <v>11</v>
      </c>
      <c r="B14" s="71" t="s">
        <v>216</v>
      </c>
      <c r="C14" s="72"/>
      <c r="D14" s="73"/>
      <c r="E14" s="73"/>
      <c r="F14" s="72"/>
      <c r="G14" s="72"/>
      <c r="H14" s="72"/>
      <c r="I14" s="72"/>
      <c r="J14" s="72"/>
      <c r="K14" s="73"/>
      <c r="L14" s="72"/>
      <c r="M14" s="72"/>
      <c r="N14" s="74">
        <f t="shared" ref="N14:P14" si="2">N15+N33+N38+N48+N50+N52</f>
        <v>131865.87912</v>
      </c>
      <c r="O14" s="74">
        <f t="shared" si="2"/>
        <v>37486</v>
      </c>
      <c r="P14" s="74">
        <f t="shared" si="2"/>
        <v>131865.87912</v>
      </c>
      <c r="Q14" s="74">
        <f t="shared" ref="Q14" si="3">Q15+Q33+Q38+Q48+Q50+Q52</f>
        <v>0</v>
      </c>
      <c r="R14" s="74">
        <f t="shared" ref="R14" si="4">R15+R33+R38+R48+R50+R52</f>
        <v>0</v>
      </c>
      <c r="S14" s="74">
        <f t="shared" ref="S14" si="5">S15+S33+S38+S48+S50+S52</f>
        <v>6000</v>
      </c>
      <c r="T14" s="74">
        <f t="shared" ref="T14" si="6">T15+T33+T38+T48+T50+T52</f>
        <v>6000</v>
      </c>
      <c r="U14" s="74">
        <f t="shared" ref="U14" si="7">U15+U33+U38+U48+U50+U52</f>
        <v>0</v>
      </c>
      <c r="V14" s="74">
        <f t="shared" ref="V14" si="8">V15+V33+V38+V48+V50+V52</f>
        <v>0</v>
      </c>
      <c r="W14" s="74">
        <f t="shared" ref="W14" si="9">W15+W33+W38+W48+W50+W52</f>
        <v>0</v>
      </c>
      <c r="X14" s="74">
        <f t="shared" ref="X14" si="10">X15+X33+X38+X48+X50+X52</f>
        <v>0</v>
      </c>
      <c r="Y14" s="74">
        <f t="shared" ref="Y14" si="11">Y15+Y33+Y38+Y48+Y50+Y52</f>
        <v>6098.77</v>
      </c>
      <c r="Z14" s="74">
        <f t="shared" ref="Z14" si="12">Z15+Z33+Z38+Z48+Z50+Z52</f>
        <v>6098.77</v>
      </c>
      <c r="AA14" s="74">
        <f t="shared" ref="AA14" si="13">AA15+AA33+AA38+AA48+AA50+AA52</f>
        <v>81809.744330000016</v>
      </c>
      <c r="AB14" s="74">
        <f t="shared" ref="AB14:AE14" si="14">AB15+AB33+AB38+AB48+AB50+AB52</f>
        <v>81809.744330000016</v>
      </c>
      <c r="AC14" s="74">
        <f t="shared" si="14"/>
        <v>19420.732300000003</v>
      </c>
      <c r="AD14" s="74">
        <f t="shared" si="14"/>
        <v>15450.267</v>
      </c>
      <c r="AE14" s="74">
        <f t="shared" si="14"/>
        <v>15450</v>
      </c>
      <c r="AF14" s="74">
        <f>AF15+AF33+AF38+AF48+AF50+AF52</f>
        <v>2980</v>
      </c>
      <c r="AG14" s="74">
        <f>AG15+AG33+AG38+AG48+AG50+AG52</f>
        <v>20478.995300000002</v>
      </c>
      <c r="AH14" s="74">
        <f>AH15+AH33+AH38+AH48+AH50+AH52</f>
        <v>20478.995300000002</v>
      </c>
      <c r="AI14" s="74">
        <f>AI15+AI33+AI38+AI48+AI50+AI52</f>
        <v>9600.7322999999997</v>
      </c>
      <c r="AJ14" s="235"/>
      <c r="AK14" s="36">
        <f>+AI14-AI18</f>
        <v>7320.7322999999997</v>
      </c>
      <c r="AL14" s="36">
        <f>460200-AE14</f>
        <v>444750</v>
      </c>
    </row>
    <row r="15" spans="1:40" s="7" customFormat="1" ht="30" customHeight="1" outlineLevel="1">
      <c r="A15" s="75" t="s">
        <v>66</v>
      </c>
      <c r="B15" s="76" t="s">
        <v>215</v>
      </c>
      <c r="C15" s="76"/>
      <c r="D15" s="77"/>
      <c r="E15" s="77"/>
      <c r="F15" s="76"/>
      <c r="G15" s="76"/>
      <c r="H15" s="76"/>
      <c r="I15" s="76"/>
      <c r="J15" s="76"/>
      <c r="K15" s="77"/>
      <c r="L15" s="76"/>
      <c r="M15" s="78">
        <v>0</v>
      </c>
      <c r="N15" s="79">
        <f t="shared" ref="N15:Z15" si="15">SUM(N18:N32)</f>
        <v>47798.13652</v>
      </c>
      <c r="O15" s="79">
        <f t="shared" si="15"/>
        <v>34516</v>
      </c>
      <c r="P15" s="79">
        <f t="shared" si="15"/>
        <v>47798.13652</v>
      </c>
      <c r="Q15" s="79">
        <f t="shared" si="15"/>
        <v>0</v>
      </c>
      <c r="R15" s="79">
        <f t="shared" si="15"/>
        <v>0</v>
      </c>
      <c r="S15" s="79">
        <f t="shared" si="15"/>
        <v>0</v>
      </c>
      <c r="T15" s="79">
        <f t="shared" si="15"/>
        <v>0</v>
      </c>
      <c r="U15" s="79">
        <f t="shared" si="15"/>
        <v>0</v>
      </c>
      <c r="V15" s="79">
        <f t="shared" si="15"/>
        <v>0</v>
      </c>
      <c r="W15" s="79">
        <f t="shared" si="15"/>
        <v>0</v>
      </c>
      <c r="X15" s="79">
        <f t="shared" si="15"/>
        <v>0</v>
      </c>
      <c r="Y15" s="79">
        <f t="shared" si="15"/>
        <v>0</v>
      </c>
      <c r="Z15" s="79">
        <f t="shared" si="15"/>
        <v>0</v>
      </c>
      <c r="AA15" s="79">
        <f>SUM(AA18:AA32)</f>
        <v>41519.685330000008</v>
      </c>
      <c r="AB15" s="79">
        <f>SUM(AB18:AB32)</f>
        <v>41519.685330000008</v>
      </c>
      <c r="AC15" s="79">
        <f>SUM(AC18:AC32)</f>
        <v>13996.673300000002</v>
      </c>
      <c r="AD15" s="79">
        <f>SUM(AD18:AD32)</f>
        <v>6800.2669999999998</v>
      </c>
      <c r="AE15" s="79">
        <f t="shared" ref="AE15:AI15" si="16">SUM(AE18:AE32)</f>
        <v>6800</v>
      </c>
      <c r="AF15" s="79">
        <f>SUM(AF18:AF32)</f>
        <v>2980</v>
      </c>
      <c r="AG15" s="79">
        <f t="shared" si="16"/>
        <v>7479.9963000000007</v>
      </c>
      <c r="AH15" s="79">
        <f t="shared" si="16"/>
        <v>7479.9963000000007</v>
      </c>
      <c r="AI15" s="79">
        <f t="shared" si="16"/>
        <v>4176.6733000000004</v>
      </c>
      <c r="AJ15" s="236" t="s">
        <v>200</v>
      </c>
      <c r="AK15" s="375"/>
      <c r="AL15" s="103">
        <f>AK15-'Nợ đọng chốt'!C6</f>
        <v>-6680.0223000000005</v>
      </c>
      <c r="AM15" s="19"/>
    </row>
    <row r="16" spans="1:40" s="7" customFormat="1" ht="24.75" customHeight="1" outlineLevel="1">
      <c r="A16" s="75" t="s">
        <v>28</v>
      </c>
      <c r="B16" s="76" t="s">
        <v>191</v>
      </c>
      <c r="C16" s="76"/>
      <c r="D16" s="77"/>
      <c r="E16" s="77"/>
      <c r="F16" s="76"/>
      <c r="G16" s="76"/>
      <c r="H16" s="76"/>
      <c r="I16" s="76"/>
      <c r="J16" s="76"/>
      <c r="K16" s="77"/>
      <c r="L16" s="76"/>
      <c r="M16" s="78"/>
      <c r="N16" s="79">
        <f t="shared" ref="N16:Z16" si="17">SUM(N18:N31)</f>
        <v>47798.13652</v>
      </c>
      <c r="O16" s="79">
        <f t="shared" si="17"/>
        <v>34516</v>
      </c>
      <c r="P16" s="79">
        <f t="shared" si="17"/>
        <v>47798.13652</v>
      </c>
      <c r="Q16" s="79">
        <f t="shared" si="17"/>
        <v>0</v>
      </c>
      <c r="R16" s="79">
        <f t="shared" si="17"/>
        <v>0</v>
      </c>
      <c r="S16" s="79">
        <f t="shared" si="17"/>
        <v>0</v>
      </c>
      <c r="T16" s="79">
        <f t="shared" si="17"/>
        <v>0</v>
      </c>
      <c r="U16" s="79">
        <f t="shared" si="17"/>
        <v>0</v>
      </c>
      <c r="V16" s="79">
        <f t="shared" si="17"/>
        <v>0</v>
      </c>
      <c r="W16" s="79">
        <f t="shared" si="17"/>
        <v>0</v>
      </c>
      <c r="X16" s="79">
        <f t="shared" si="17"/>
        <v>0</v>
      </c>
      <c r="Y16" s="79">
        <f t="shared" si="17"/>
        <v>0</v>
      </c>
      <c r="Z16" s="79">
        <f t="shared" si="17"/>
        <v>0</v>
      </c>
      <c r="AA16" s="79">
        <f t="shared" ref="AA16:AH16" si="18">SUM(AA18:AA31)</f>
        <v>37367.685330000008</v>
      </c>
      <c r="AB16" s="79">
        <f t="shared" si="18"/>
        <v>37367.685330000008</v>
      </c>
      <c r="AC16" s="79">
        <f t="shared" si="18"/>
        <v>13996.673300000002</v>
      </c>
      <c r="AD16" s="79">
        <f t="shared" si="18"/>
        <v>6800.2669999999998</v>
      </c>
      <c r="AE16" s="79">
        <f t="shared" si="18"/>
        <v>6800</v>
      </c>
      <c r="AF16" s="79">
        <f t="shared" si="18"/>
        <v>2980</v>
      </c>
      <c r="AG16" s="79">
        <f t="shared" si="18"/>
        <v>7479.9963000000007</v>
      </c>
      <c r="AH16" s="79">
        <f t="shared" si="18"/>
        <v>7479.9963000000007</v>
      </c>
      <c r="AI16" s="79">
        <f>SUM(AI18:AI31)</f>
        <v>4176.6733000000004</v>
      </c>
      <c r="AJ16" s="236"/>
      <c r="AK16" s="103">
        <v>7480</v>
      </c>
      <c r="AL16" s="103"/>
      <c r="AM16" s="19"/>
    </row>
    <row r="17" spans="1:39" s="177" customFormat="1" ht="18.75" customHeight="1" outlineLevel="1">
      <c r="A17" s="172"/>
      <c r="B17" s="184" t="s">
        <v>244</v>
      </c>
      <c r="C17" s="173"/>
      <c r="D17" s="174"/>
      <c r="E17" s="174"/>
      <c r="F17" s="173"/>
      <c r="G17" s="173"/>
      <c r="H17" s="173"/>
      <c r="I17" s="173"/>
      <c r="J17" s="173"/>
      <c r="K17" s="174"/>
      <c r="L17" s="173"/>
      <c r="M17" s="173"/>
      <c r="N17" s="175"/>
      <c r="O17" s="175"/>
      <c r="P17" s="176"/>
      <c r="Q17" s="176"/>
      <c r="R17" s="176"/>
      <c r="S17" s="176"/>
      <c r="T17" s="176"/>
      <c r="U17" s="176"/>
      <c r="V17" s="176"/>
      <c r="W17" s="176"/>
      <c r="X17" s="176"/>
      <c r="Y17" s="176"/>
      <c r="Z17" s="176"/>
      <c r="AA17" s="176"/>
      <c r="AB17" s="176"/>
      <c r="AC17" s="176"/>
      <c r="AD17" s="168"/>
      <c r="AE17" s="168"/>
      <c r="AF17" s="168"/>
      <c r="AG17" s="168"/>
      <c r="AH17" s="168"/>
      <c r="AI17" s="168"/>
      <c r="AJ17" s="250"/>
      <c r="AK17" s="243"/>
      <c r="AL17" s="178"/>
      <c r="AM17" s="179"/>
    </row>
    <row r="18" spans="1:39" s="169" customFormat="1" ht="27.95" customHeight="1" outlineLevel="1">
      <c r="A18" s="165" t="s">
        <v>61</v>
      </c>
      <c r="B18" s="166" t="s">
        <v>237</v>
      </c>
      <c r="C18" s="167"/>
      <c r="D18" s="166"/>
      <c r="E18" s="166"/>
      <c r="F18" s="167"/>
      <c r="G18" s="167"/>
      <c r="H18" s="167"/>
      <c r="I18" s="167"/>
      <c r="J18" s="167"/>
      <c r="K18" s="166"/>
      <c r="L18" s="167"/>
      <c r="M18" s="167"/>
      <c r="N18" s="152"/>
      <c r="O18" s="152"/>
      <c r="P18" s="168"/>
      <c r="Q18" s="168"/>
      <c r="R18" s="168"/>
      <c r="S18" s="168"/>
      <c r="T18" s="168"/>
      <c r="U18" s="168"/>
      <c r="V18" s="168"/>
      <c r="W18" s="168"/>
      <c r="X18" s="168"/>
      <c r="Y18" s="168"/>
      <c r="Z18" s="168"/>
      <c r="AA18" s="168">
        <f>AD18*2+6840</f>
        <v>11400</v>
      </c>
      <c r="AB18" s="168">
        <f>+AA18</f>
        <v>11400</v>
      </c>
      <c r="AC18" s="168">
        <f>+AB18</f>
        <v>11400</v>
      </c>
      <c r="AD18" s="168">
        <v>2280</v>
      </c>
      <c r="AE18" s="168">
        <v>2280</v>
      </c>
      <c r="AF18" s="168">
        <v>2280</v>
      </c>
      <c r="AG18" s="168">
        <v>2280</v>
      </c>
      <c r="AH18" s="168">
        <v>2280</v>
      </c>
      <c r="AI18" s="168">
        <f>+AH18</f>
        <v>2280</v>
      </c>
      <c r="AJ18" s="240"/>
      <c r="AK18" s="170"/>
      <c r="AL18" s="170"/>
      <c r="AM18" s="171"/>
    </row>
    <row r="19" spans="1:39" s="169" customFormat="1" ht="27.95" customHeight="1" outlineLevel="1">
      <c r="A19" s="165" t="s">
        <v>61</v>
      </c>
      <c r="B19" s="166" t="s">
        <v>238</v>
      </c>
      <c r="C19" s="167" t="s">
        <v>209</v>
      </c>
      <c r="D19" s="166"/>
      <c r="E19" s="166"/>
      <c r="F19" s="167"/>
      <c r="G19" s="167"/>
      <c r="H19" s="167"/>
      <c r="I19" s="167"/>
      <c r="J19" s="167" t="s">
        <v>340</v>
      </c>
      <c r="K19" s="166"/>
      <c r="L19" s="167" t="s">
        <v>56</v>
      </c>
      <c r="M19" s="167" t="s">
        <v>272</v>
      </c>
      <c r="N19" s="152">
        <v>4916</v>
      </c>
      <c r="O19" s="152">
        <v>4916</v>
      </c>
      <c r="P19" s="168">
        <f>+N19</f>
        <v>4916</v>
      </c>
      <c r="Q19" s="168"/>
      <c r="R19" s="168"/>
      <c r="S19" s="168"/>
      <c r="T19" s="168"/>
      <c r="U19" s="168"/>
      <c r="V19" s="168"/>
      <c r="W19" s="168"/>
      <c r="X19" s="168"/>
      <c r="Y19" s="168"/>
      <c r="Z19" s="168"/>
      <c r="AA19" s="168">
        <f>700+202.807</f>
        <v>902.80700000000002</v>
      </c>
      <c r="AB19" s="168">
        <f>+AA19</f>
        <v>902.80700000000002</v>
      </c>
      <c r="AC19" s="168">
        <f>+AB19</f>
        <v>902.80700000000002</v>
      </c>
      <c r="AD19" s="168">
        <v>700</v>
      </c>
      <c r="AE19" s="168">
        <v>700</v>
      </c>
      <c r="AF19" s="168">
        <v>700</v>
      </c>
      <c r="AG19" s="168">
        <v>202.80699999999999</v>
      </c>
      <c r="AH19" s="168">
        <v>202.80699999999999</v>
      </c>
      <c r="AI19" s="168">
        <v>202.80699999999999</v>
      </c>
      <c r="AJ19" s="240"/>
      <c r="AK19" s="170"/>
      <c r="AL19" s="170"/>
      <c r="AM19" s="171"/>
    </row>
    <row r="20" spans="1:39" s="169" customFormat="1" ht="27.95" customHeight="1" outlineLevel="1">
      <c r="A20" s="165" t="s">
        <v>61</v>
      </c>
      <c r="B20" s="166" t="s">
        <v>257</v>
      </c>
      <c r="C20" s="167" t="s">
        <v>209</v>
      </c>
      <c r="D20" s="166"/>
      <c r="E20" s="166"/>
      <c r="F20" s="167"/>
      <c r="G20" s="167"/>
      <c r="H20" s="167"/>
      <c r="I20" s="167"/>
      <c r="J20" s="167" t="s">
        <v>341</v>
      </c>
      <c r="K20" s="166"/>
      <c r="L20" s="167" t="s">
        <v>56</v>
      </c>
      <c r="M20" s="167" t="s">
        <v>273</v>
      </c>
      <c r="N20" s="152">
        <v>4953</v>
      </c>
      <c r="O20" s="152"/>
      <c r="P20" s="168">
        <f>+N20</f>
        <v>4953</v>
      </c>
      <c r="Q20" s="168"/>
      <c r="R20" s="168"/>
      <c r="S20" s="168"/>
      <c r="T20" s="168"/>
      <c r="U20" s="168"/>
      <c r="V20" s="168"/>
      <c r="W20" s="168"/>
      <c r="X20" s="168"/>
      <c r="Y20" s="168"/>
      <c r="Z20" s="168"/>
      <c r="AA20" s="168">
        <v>1053.1563000000001</v>
      </c>
      <c r="AB20" s="168">
        <v>1053.1563000000001</v>
      </c>
      <c r="AC20" s="168">
        <v>1053.1563000000001</v>
      </c>
      <c r="AD20" s="168"/>
      <c r="AE20" s="168"/>
      <c r="AF20" s="168"/>
      <c r="AG20" s="168">
        <v>1053.1563000000001</v>
      </c>
      <c r="AH20" s="168">
        <v>1053.1563000000001</v>
      </c>
      <c r="AI20" s="168">
        <v>1053.1563000000001</v>
      </c>
      <c r="AJ20" s="240"/>
      <c r="AL20" s="242"/>
      <c r="AM20" s="171"/>
    </row>
    <row r="21" spans="1:39" s="169" customFormat="1" ht="27.95" customHeight="1" outlineLevel="1">
      <c r="A21" s="165" t="s">
        <v>61</v>
      </c>
      <c r="B21" s="166" t="s">
        <v>258</v>
      </c>
      <c r="C21" s="167" t="s">
        <v>209</v>
      </c>
      <c r="D21" s="166"/>
      <c r="E21" s="166"/>
      <c r="F21" s="167"/>
      <c r="G21" s="167"/>
      <c r="H21" s="167"/>
      <c r="I21" s="167"/>
      <c r="J21" s="167" t="s">
        <v>250</v>
      </c>
      <c r="K21" s="166"/>
      <c r="L21" s="167" t="s">
        <v>410</v>
      </c>
      <c r="M21" s="167"/>
      <c r="N21" s="152"/>
      <c r="O21" s="152"/>
      <c r="P21" s="168"/>
      <c r="Q21" s="168"/>
      <c r="R21" s="168"/>
      <c r="S21" s="168"/>
      <c r="T21" s="168"/>
      <c r="U21" s="168"/>
      <c r="V21" s="168"/>
      <c r="W21" s="168"/>
      <c r="X21" s="168"/>
      <c r="Y21" s="168"/>
      <c r="Z21" s="168"/>
      <c r="AA21" s="168">
        <v>640.71</v>
      </c>
      <c r="AB21" s="168">
        <f>+AA21</f>
        <v>640.71</v>
      </c>
      <c r="AC21" s="168">
        <f>+AB21</f>
        <v>640.71</v>
      </c>
      <c r="AD21" s="168"/>
      <c r="AE21" s="168"/>
      <c r="AF21" s="168"/>
      <c r="AG21" s="168">
        <f>AA21</f>
        <v>640.71</v>
      </c>
      <c r="AH21" s="168">
        <f>+AG21</f>
        <v>640.71</v>
      </c>
      <c r="AI21" s="168">
        <f>+AH21</f>
        <v>640.71</v>
      </c>
      <c r="AJ21" s="240"/>
      <c r="AL21" s="242"/>
      <c r="AM21" s="171"/>
    </row>
    <row r="22" spans="1:39" s="177" customFormat="1" ht="21.75" customHeight="1" outlineLevel="1">
      <c r="A22" s="172"/>
      <c r="B22" s="184" t="s">
        <v>245</v>
      </c>
      <c r="C22" s="173"/>
      <c r="D22" s="174"/>
      <c r="E22" s="174"/>
      <c r="F22" s="173"/>
      <c r="G22" s="173"/>
      <c r="H22" s="173"/>
      <c r="I22" s="173"/>
      <c r="J22" s="173"/>
      <c r="K22" s="174"/>
      <c r="L22" s="173"/>
      <c r="M22" s="173"/>
      <c r="N22" s="175"/>
      <c r="O22" s="175"/>
      <c r="P22" s="176"/>
      <c r="Q22" s="176"/>
      <c r="R22" s="176"/>
      <c r="S22" s="176"/>
      <c r="T22" s="176"/>
      <c r="U22" s="176"/>
      <c r="V22" s="176"/>
      <c r="W22" s="176"/>
      <c r="X22" s="176"/>
      <c r="Y22" s="176"/>
      <c r="Z22" s="176"/>
      <c r="AA22" s="176"/>
      <c r="AB22" s="176"/>
      <c r="AC22" s="176"/>
      <c r="AD22" s="176"/>
      <c r="AE22" s="176"/>
      <c r="AF22" s="176"/>
      <c r="AG22" s="176"/>
      <c r="AH22" s="176"/>
      <c r="AI22" s="176"/>
      <c r="AJ22" s="250"/>
      <c r="AL22" s="178"/>
      <c r="AM22" s="179"/>
    </row>
    <row r="23" spans="1:39" s="169" customFormat="1" ht="27.75" customHeight="1" outlineLevel="1">
      <c r="A23" s="165" t="s">
        <v>61</v>
      </c>
      <c r="B23" s="166" t="s">
        <v>239</v>
      </c>
      <c r="C23" s="167" t="s">
        <v>246</v>
      </c>
      <c r="D23" s="166"/>
      <c r="E23" s="166"/>
      <c r="F23" s="167"/>
      <c r="G23" s="167"/>
      <c r="H23" s="167"/>
      <c r="I23" s="167"/>
      <c r="J23" s="167" t="s">
        <v>249</v>
      </c>
      <c r="K23" s="166"/>
      <c r="L23" s="167" t="s">
        <v>20</v>
      </c>
      <c r="M23" s="167"/>
      <c r="N23" s="152"/>
      <c r="O23" s="152"/>
      <c r="P23" s="168"/>
      <c r="Q23" s="168"/>
      <c r="R23" s="168"/>
      <c r="S23" s="168"/>
      <c r="T23" s="168"/>
      <c r="U23" s="168"/>
      <c r="V23" s="168"/>
      <c r="W23" s="168"/>
      <c r="X23" s="168"/>
      <c r="Y23" s="168"/>
      <c r="Z23" s="168"/>
      <c r="AA23" s="168">
        <v>1170</v>
      </c>
      <c r="AB23" s="168">
        <f>+AA23</f>
        <v>1170</v>
      </c>
      <c r="AC23" s="168"/>
      <c r="AD23" s="168">
        <v>272</v>
      </c>
      <c r="AE23" s="168">
        <v>272</v>
      </c>
      <c r="AF23" s="168"/>
      <c r="AG23" s="168"/>
      <c r="AH23" s="168"/>
      <c r="AI23" s="168"/>
      <c r="AJ23" s="251" t="s">
        <v>274</v>
      </c>
      <c r="AL23" s="170">
        <f>310*3</f>
        <v>930</v>
      </c>
      <c r="AM23" s="171"/>
    </row>
    <row r="24" spans="1:39" s="169" customFormat="1" ht="30" customHeight="1" outlineLevel="1">
      <c r="A24" s="165" t="s">
        <v>61</v>
      </c>
      <c r="B24" s="166" t="s">
        <v>240</v>
      </c>
      <c r="C24" s="167" t="s">
        <v>247</v>
      </c>
      <c r="D24" s="166"/>
      <c r="E24" s="166"/>
      <c r="F24" s="167"/>
      <c r="G24" s="167"/>
      <c r="H24" s="167"/>
      <c r="I24" s="167"/>
      <c r="J24" s="167" t="s">
        <v>250</v>
      </c>
      <c r="K24" s="166"/>
      <c r="L24" s="167" t="s">
        <v>20</v>
      </c>
      <c r="M24" s="167" t="s">
        <v>253</v>
      </c>
      <c r="N24" s="152">
        <v>5270</v>
      </c>
      <c r="O24" s="152"/>
      <c r="P24" s="168">
        <f>+N24</f>
        <v>5270</v>
      </c>
      <c r="Q24" s="168"/>
      <c r="R24" s="168"/>
      <c r="S24" s="168"/>
      <c r="T24" s="168"/>
      <c r="U24" s="168"/>
      <c r="V24" s="168"/>
      <c r="W24" s="168"/>
      <c r="X24" s="168"/>
      <c r="Y24" s="168"/>
      <c r="Z24" s="168"/>
      <c r="AA24" s="168">
        <f>4743.3231-1000</f>
        <v>3743.3230999999996</v>
      </c>
      <c r="AB24" s="168">
        <f>+AA24</f>
        <v>3743.3230999999996</v>
      </c>
      <c r="AC24" s="168"/>
      <c r="AD24" s="168">
        <v>1850</v>
      </c>
      <c r="AE24" s="168">
        <v>1850</v>
      </c>
      <c r="AF24" s="168"/>
      <c r="AG24" s="168">
        <f>2893.323-1000</f>
        <v>1893.3229999999999</v>
      </c>
      <c r="AH24" s="168">
        <f>+AG24</f>
        <v>1893.3229999999999</v>
      </c>
      <c r="AI24" s="168"/>
      <c r="AJ24" s="251" t="s">
        <v>392</v>
      </c>
      <c r="AK24" s="170"/>
      <c r="AL24" s="170"/>
      <c r="AM24" s="171"/>
    </row>
    <row r="25" spans="1:39" s="169" customFormat="1" ht="27.75" customHeight="1" outlineLevel="1">
      <c r="A25" s="165" t="s">
        <v>61</v>
      </c>
      <c r="B25" s="166" t="s">
        <v>241</v>
      </c>
      <c r="C25" s="167" t="s">
        <v>209</v>
      </c>
      <c r="D25" s="166"/>
      <c r="E25" s="166"/>
      <c r="F25" s="167"/>
      <c r="G25" s="167"/>
      <c r="H25" s="167"/>
      <c r="I25" s="167"/>
      <c r="J25" s="167" t="s">
        <v>251</v>
      </c>
      <c r="K25" s="166"/>
      <c r="L25" s="167" t="s">
        <v>20</v>
      </c>
      <c r="M25" s="167" t="s">
        <v>254</v>
      </c>
      <c r="N25" s="152">
        <v>1900</v>
      </c>
      <c r="O25" s="152"/>
      <c r="P25" s="168">
        <f>+N25</f>
        <v>1900</v>
      </c>
      <c r="Q25" s="168"/>
      <c r="R25" s="168"/>
      <c r="S25" s="168"/>
      <c r="T25" s="168"/>
      <c r="U25" s="168"/>
      <c r="V25" s="168"/>
      <c r="W25" s="168"/>
      <c r="X25" s="168"/>
      <c r="Y25" s="168"/>
      <c r="Z25" s="168"/>
      <c r="AA25" s="168">
        <v>1710</v>
      </c>
      <c r="AB25" s="168">
        <v>1710</v>
      </c>
      <c r="AC25" s="168"/>
      <c r="AD25" s="168">
        <v>1000</v>
      </c>
      <c r="AE25" s="168">
        <v>1000</v>
      </c>
      <c r="AF25" s="168"/>
      <c r="AG25" s="168">
        <v>410</v>
      </c>
      <c r="AH25" s="168">
        <v>410</v>
      </c>
      <c r="AI25" s="168"/>
      <c r="AJ25" s="251" t="s">
        <v>326</v>
      </c>
      <c r="AL25" s="170"/>
      <c r="AM25" s="171"/>
    </row>
    <row r="26" spans="1:39" s="169" customFormat="1" ht="27.95" customHeight="1" outlineLevel="1">
      <c r="A26" s="165" t="s">
        <v>61</v>
      </c>
      <c r="B26" s="166" t="s">
        <v>242</v>
      </c>
      <c r="C26" s="167" t="s">
        <v>246</v>
      </c>
      <c r="D26" s="166"/>
      <c r="E26" s="166"/>
      <c r="F26" s="167"/>
      <c r="G26" s="167"/>
      <c r="H26" s="167"/>
      <c r="I26" s="167"/>
      <c r="J26" s="167" t="s">
        <v>250</v>
      </c>
      <c r="K26" s="166"/>
      <c r="L26" s="167">
        <v>2016</v>
      </c>
      <c r="M26" s="167" t="s">
        <v>255</v>
      </c>
      <c r="N26" s="152">
        <v>1064.13652</v>
      </c>
      <c r="O26" s="152"/>
      <c r="P26" s="168">
        <f t="shared" ref="P26:P27" si="19">+N26</f>
        <v>1064.13652</v>
      </c>
      <c r="Q26" s="168"/>
      <c r="R26" s="168"/>
      <c r="S26" s="168"/>
      <c r="T26" s="168"/>
      <c r="U26" s="168"/>
      <c r="V26" s="168"/>
      <c r="W26" s="168"/>
      <c r="X26" s="168"/>
      <c r="Y26" s="168"/>
      <c r="Z26" s="168"/>
      <c r="AA26" s="168">
        <v>603</v>
      </c>
      <c r="AB26" s="168">
        <f>AA26</f>
        <v>603</v>
      </c>
      <c r="AC26" s="168"/>
      <c r="AD26" s="168">
        <v>603</v>
      </c>
      <c r="AE26" s="168">
        <v>603</v>
      </c>
      <c r="AF26" s="168"/>
      <c r="AG26" s="168"/>
      <c r="AH26" s="168"/>
      <c r="AI26" s="168"/>
      <c r="AJ26" s="251" t="s">
        <v>323</v>
      </c>
      <c r="AL26" s="170"/>
      <c r="AM26" s="171"/>
    </row>
    <row r="27" spans="1:39" s="169" customFormat="1" ht="27.95" customHeight="1" outlineLevel="1">
      <c r="A27" s="165" t="s">
        <v>61</v>
      </c>
      <c r="B27" s="166" t="s">
        <v>243</v>
      </c>
      <c r="C27" s="167" t="s">
        <v>248</v>
      </c>
      <c r="D27" s="166"/>
      <c r="E27" s="166"/>
      <c r="F27" s="167"/>
      <c r="G27" s="167"/>
      <c r="H27" s="167"/>
      <c r="I27" s="167"/>
      <c r="J27" s="167" t="s">
        <v>252</v>
      </c>
      <c r="K27" s="166"/>
      <c r="L27" s="167">
        <v>2016</v>
      </c>
      <c r="M27" s="167" t="s">
        <v>256</v>
      </c>
      <c r="N27" s="152">
        <v>95</v>
      </c>
      <c r="O27" s="152"/>
      <c r="P27" s="168">
        <f t="shared" si="19"/>
        <v>95</v>
      </c>
      <c r="Q27" s="168"/>
      <c r="R27" s="168"/>
      <c r="S27" s="168"/>
      <c r="T27" s="168"/>
      <c r="U27" s="168"/>
      <c r="V27" s="168"/>
      <c r="W27" s="168"/>
      <c r="X27" s="168"/>
      <c r="Y27" s="168"/>
      <c r="Z27" s="168"/>
      <c r="AA27" s="168">
        <v>95.266999999999996</v>
      </c>
      <c r="AB27" s="168">
        <v>95.266999999999996</v>
      </c>
      <c r="AC27" s="168"/>
      <c r="AD27" s="168">
        <v>95.266999999999996</v>
      </c>
      <c r="AE27" s="168">
        <v>95</v>
      </c>
      <c r="AF27" s="168"/>
      <c r="AG27" s="168"/>
      <c r="AH27" s="168"/>
      <c r="AI27" s="168"/>
      <c r="AJ27" s="240"/>
      <c r="AL27" s="170"/>
      <c r="AM27" s="171"/>
    </row>
    <row r="28" spans="1:39" s="169" customFormat="1" ht="38.25" outlineLevel="1">
      <c r="A28" s="165" t="s">
        <v>61</v>
      </c>
      <c r="B28" s="166" t="s">
        <v>259</v>
      </c>
      <c r="C28" s="167" t="s">
        <v>209</v>
      </c>
      <c r="D28" s="166"/>
      <c r="E28" s="166"/>
      <c r="F28" s="167"/>
      <c r="G28" s="167"/>
      <c r="H28" s="167"/>
      <c r="I28" s="167"/>
      <c r="J28" s="167" t="s">
        <v>250</v>
      </c>
      <c r="K28" s="166"/>
      <c r="L28" s="167" t="s">
        <v>20</v>
      </c>
      <c r="M28" s="167" t="s">
        <v>267</v>
      </c>
      <c r="N28" s="152">
        <v>12000</v>
      </c>
      <c r="O28" s="152">
        <v>12000</v>
      </c>
      <c r="P28" s="168">
        <v>12000</v>
      </c>
      <c r="Q28" s="168"/>
      <c r="R28" s="168"/>
      <c r="S28" s="168"/>
      <c r="T28" s="168"/>
      <c r="U28" s="168"/>
      <c r="V28" s="168"/>
      <c r="W28" s="168"/>
      <c r="X28" s="168"/>
      <c r="Y28" s="168"/>
      <c r="Z28" s="168"/>
      <c r="AA28" s="168">
        <f>2309.62193+1000</f>
        <v>3309.6219299999998</v>
      </c>
      <c r="AB28" s="168">
        <f>+AA28</f>
        <v>3309.6219299999998</v>
      </c>
      <c r="AC28" s="168"/>
      <c r="AD28" s="168"/>
      <c r="AE28" s="168"/>
      <c r="AF28" s="168"/>
      <c r="AG28" s="168">
        <v>1000</v>
      </c>
      <c r="AH28" s="168">
        <v>1000</v>
      </c>
      <c r="AI28" s="168"/>
      <c r="AJ28" s="251" t="s">
        <v>393</v>
      </c>
      <c r="AL28" s="315">
        <f>3290+4200+3310</f>
        <v>10800</v>
      </c>
      <c r="AM28" s="171"/>
    </row>
    <row r="29" spans="1:39" s="169" customFormat="1" ht="27.95" customHeight="1" outlineLevel="1">
      <c r="A29" s="165"/>
      <c r="B29" s="181" t="s">
        <v>245</v>
      </c>
      <c r="C29" s="167"/>
      <c r="D29" s="166"/>
      <c r="E29" s="166"/>
      <c r="F29" s="167"/>
      <c r="G29" s="167"/>
      <c r="H29" s="167"/>
      <c r="I29" s="167"/>
      <c r="J29" s="167"/>
      <c r="K29" s="166"/>
      <c r="L29" s="167"/>
      <c r="M29" s="167"/>
      <c r="N29" s="152"/>
      <c r="O29" s="152"/>
      <c r="P29" s="168"/>
      <c r="Q29" s="168"/>
      <c r="R29" s="168"/>
      <c r="S29" s="168"/>
      <c r="T29" s="168"/>
      <c r="U29" s="168"/>
      <c r="V29" s="168"/>
      <c r="W29" s="168"/>
      <c r="X29" s="168"/>
      <c r="Y29" s="168"/>
      <c r="Z29" s="168"/>
      <c r="AA29" s="168"/>
      <c r="AB29" s="168"/>
      <c r="AC29" s="168"/>
      <c r="AD29" s="168"/>
      <c r="AE29" s="168"/>
      <c r="AF29" s="168"/>
      <c r="AG29" s="168"/>
      <c r="AH29" s="168"/>
      <c r="AI29" s="168"/>
      <c r="AJ29" s="240"/>
      <c r="AL29" s="170"/>
      <c r="AM29" s="171"/>
    </row>
    <row r="30" spans="1:39" s="169" customFormat="1" ht="27.95" customHeight="1" outlineLevel="1">
      <c r="A30" s="165" t="s">
        <v>61</v>
      </c>
      <c r="B30" s="166" t="s">
        <v>260</v>
      </c>
      <c r="C30" s="167" t="s">
        <v>209</v>
      </c>
      <c r="D30" s="166"/>
      <c r="E30" s="166"/>
      <c r="F30" s="167"/>
      <c r="G30" s="167"/>
      <c r="H30" s="167"/>
      <c r="I30" s="167"/>
      <c r="J30" s="167" t="s">
        <v>250</v>
      </c>
      <c r="K30" s="166"/>
      <c r="L30" s="167" t="s">
        <v>172</v>
      </c>
      <c r="M30" s="167"/>
      <c r="N30" s="152">
        <v>8800</v>
      </c>
      <c r="O30" s="152">
        <v>8800</v>
      </c>
      <c r="P30" s="168">
        <f>+N30</f>
        <v>8800</v>
      </c>
      <c r="Q30" s="168"/>
      <c r="R30" s="168"/>
      <c r="S30" s="168"/>
      <c r="T30" s="168"/>
      <c r="U30" s="168"/>
      <c r="V30" s="168"/>
      <c r="W30" s="168"/>
      <c r="X30" s="168"/>
      <c r="Y30" s="168"/>
      <c r="Z30" s="168"/>
      <c r="AA30" s="168">
        <v>6560</v>
      </c>
      <c r="AB30" s="168">
        <f>+AA30</f>
        <v>6560</v>
      </c>
      <c r="AC30" s="168"/>
      <c r="AD30" s="168"/>
      <c r="AE30" s="168"/>
      <c r="AF30" s="168"/>
      <c r="AG30" s="168"/>
      <c r="AH30" s="168"/>
      <c r="AI30" s="168"/>
      <c r="AJ30" s="251" t="s">
        <v>328</v>
      </c>
      <c r="AL30" s="170">
        <f>8000-AA30</f>
        <v>1440</v>
      </c>
      <c r="AM30" s="171"/>
    </row>
    <row r="31" spans="1:39" s="169" customFormat="1" ht="27.95" customHeight="1" outlineLevel="1">
      <c r="A31" s="165" t="s">
        <v>61</v>
      </c>
      <c r="B31" s="166" t="s">
        <v>261</v>
      </c>
      <c r="C31" s="167" t="s">
        <v>209</v>
      </c>
      <c r="D31" s="166"/>
      <c r="E31" s="166"/>
      <c r="F31" s="167"/>
      <c r="G31" s="167"/>
      <c r="H31" s="167"/>
      <c r="I31" s="167"/>
      <c r="J31" s="167" t="s">
        <v>250</v>
      </c>
      <c r="K31" s="166"/>
      <c r="L31" s="167" t="s">
        <v>172</v>
      </c>
      <c r="M31" s="167"/>
      <c r="N31" s="152">
        <v>8800</v>
      </c>
      <c r="O31" s="152">
        <v>8800</v>
      </c>
      <c r="P31" s="168">
        <f>+N31</f>
        <v>8800</v>
      </c>
      <c r="Q31" s="168"/>
      <c r="R31" s="168"/>
      <c r="S31" s="168"/>
      <c r="T31" s="168"/>
      <c r="U31" s="168"/>
      <c r="V31" s="168"/>
      <c r="W31" s="168"/>
      <c r="X31" s="168"/>
      <c r="Y31" s="168"/>
      <c r="Z31" s="168"/>
      <c r="AA31" s="168">
        <f>6433-253.2</f>
        <v>6179.8</v>
      </c>
      <c r="AB31" s="168">
        <f>+AA31</f>
        <v>6179.8</v>
      </c>
      <c r="AC31" s="168"/>
      <c r="AD31" s="168"/>
      <c r="AE31" s="168"/>
      <c r="AF31" s="168"/>
      <c r="AG31" s="168"/>
      <c r="AH31" s="168"/>
      <c r="AI31" s="168"/>
      <c r="AJ31" s="251" t="s">
        <v>332</v>
      </c>
      <c r="AL31" s="170">
        <f>8000-AA31</f>
        <v>1820.1999999999998</v>
      </c>
      <c r="AM31" s="171"/>
    </row>
    <row r="32" spans="1:39" s="7" customFormat="1" ht="30.75" customHeight="1" outlineLevel="1">
      <c r="A32" s="75" t="s">
        <v>29</v>
      </c>
      <c r="B32" s="76" t="s">
        <v>262</v>
      </c>
      <c r="C32" s="76"/>
      <c r="D32" s="77"/>
      <c r="E32" s="77"/>
      <c r="F32" s="76"/>
      <c r="G32" s="76"/>
      <c r="H32" s="76"/>
      <c r="I32" s="76"/>
      <c r="J32" s="76"/>
      <c r="K32" s="77"/>
      <c r="L32" s="76"/>
      <c r="M32" s="78"/>
      <c r="N32" s="79"/>
      <c r="O32" s="79"/>
      <c r="P32" s="79"/>
      <c r="Q32" s="79"/>
      <c r="R32" s="79"/>
      <c r="S32" s="79"/>
      <c r="T32" s="79"/>
      <c r="U32" s="79"/>
      <c r="V32" s="79"/>
      <c r="W32" s="79"/>
      <c r="X32" s="79"/>
      <c r="Y32" s="79"/>
      <c r="Z32" s="79"/>
      <c r="AA32" s="79">
        <v>4152</v>
      </c>
      <c r="AB32" s="79">
        <f>+AA32</f>
        <v>4152</v>
      </c>
      <c r="AC32" s="79"/>
      <c r="AD32" s="79"/>
      <c r="AE32" s="79"/>
      <c r="AF32" s="79"/>
      <c r="AG32" s="79"/>
      <c r="AH32" s="79"/>
      <c r="AI32" s="79"/>
      <c r="AJ32" s="236"/>
      <c r="AM32" s="19"/>
    </row>
    <row r="33" spans="1:39" s="7" customFormat="1" ht="31.5" customHeight="1" outlineLevel="1">
      <c r="A33" s="75" t="s">
        <v>67</v>
      </c>
      <c r="B33" s="76" t="s">
        <v>173</v>
      </c>
      <c r="C33" s="76"/>
      <c r="D33" s="77"/>
      <c r="E33" s="77"/>
      <c r="F33" s="76"/>
      <c r="G33" s="76"/>
      <c r="H33" s="76"/>
      <c r="I33" s="76"/>
      <c r="J33" s="76"/>
      <c r="K33" s="77"/>
      <c r="L33" s="76"/>
      <c r="M33" s="78"/>
      <c r="N33" s="79">
        <f t="shared" ref="N33:Z33" si="20">SUM(N34:N37)</f>
        <v>9965</v>
      </c>
      <c r="O33" s="79">
        <f t="shared" si="20"/>
        <v>0</v>
      </c>
      <c r="P33" s="79">
        <f t="shared" si="20"/>
        <v>9965</v>
      </c>
      <c r="Q33" s="79">
        <f t="shared" si="20"/>
        <v>0</v>
      </c>
      <c r="R33" s="79">
        <f t="shared" si="20"/>
        <v>0</v>
      </c>
      <c r="S33" s="79">
        <f t="shared" si="20"/>
        <v>2000</v>
      </c>
      <c r="T33" s="79">
        <f t="shared" si="20"/>
        <v>2000</v>
      </c>
      <c r="U33" s="79">
        <f t="shared" si="20"/>
        <v>0</v>
      </c>
      <c r="V33" s="79">
        <f t="shared" si="20"/>
        <v>0</v>
      </c>
      <c r="W33" s="79">
        <f t="shared" si="20"/>
        <v>0</v>
      </c>
      <c r="X33" s="79">
        <f t="shared" si="20"/>
        <v>0</v>
      </c>
      <c r="Y33" s="79">
        <f t="shared" si="20"/>
        <v>2000</v>
      </c>
      <c r="Z33" s="79">
        <f t="shared" si="20"/>
        <v>2000</v>
      </c>
      <c r="AA33" s="79">
        <f>SUM(AA34:AA37)</f>
        <v>10000</v>
      </c>
      <c r="AB33" s="79">
        <f>SUM(AB34:AB37)</f>
        <v>10000</v>
      </c>
      <c r="AC33" s="79"/>
      <c r="AD33" s="79">
        <f>SUM(AD34:AD37)</f>
        <v>2000</v>
      </c>
      <c r="AE33" s="79">
        <f>SUM(AE34:AE37)</f>
        <v>2000</v>
      </c>
      <c r="AF33" s="79">
        <f t="shared" ref="AF33:AI33" si="21">SUM(AF34:AF37)</f>
        <v>0</v>
      </c>
      <c r="AG33" s="79">
        <f t="shared" si="21"/>
        <v>2000</v>
      </c>
      <c r="AH33" s="79">
        <f>SUM(AH34:AH37)</f>
        <v>2000</v>
      </c>
      <c r="AI33" s="79">
        <f t="shared" si="21"/>
        <v>0</v>
      </c>
      <c r="AJ33" s="236"/>
      <c r="AM33" s="19"/>
    </row>
    <row r="34" spans="1:39" s="131" customFormat="1" ht="45.75" customHeight="1" outlineLevel="2">
      <c r="A34" s="39" t="s">
        <v>61</v>
      </c>
      <c r="B34" s="24" t="s">
        <v>62</v>
      </c>
      <c r="C34" s="27" t="s">
        <v>209</v>
      </c>
      <c r="D34" s="80">
        <v>7544763</v>
      </c>
      <c r="E34" s="27">
        <v>491</v>
      </c>
      <c r="F34" s="27" t="s">
        <v>51</v>
      </c>
      <c r="G34" s="37" t="s">
        <v>76</v>
      </c>
      <c r="H34" s="27" t="s">
        <v>59</v>
      </c>
      <c r="I34" s="27" t="s">
        <v>54</v>
      </c>
      <c r="J34" s="27" t="s">
        <v>16</v>
      </c>
      <c r="K34" s="24"/>
      <c r="L34" s="27" t="s">
        <v>39</v>
      </c>
      <c r="M34" s="27" t="s">
        <v>453</v>
      </c>
      <c r="N34" s="40">
        <f>SUM(O34:P34)</f>
        <v>5000</v>
      </c>
      <c r="O34" s="41"/>
      <c r="P34" s="29">
        <v>5000</v>
      </c>
      <c r="Q34" s="29"/>
      <c r="R34" s="29"/>
      <c r="S34" s="15">
        <v>200</v>
      </c>
      <c r="T34" s="15">
        <v>200</v>
      </c>
      <c r="U34" s="15"/>
      <c r="V34" s="15"/>
      <c r="W34" s="15"/>
      <c r="X34" s="15"/>
      <c r="Y34" s="15">
        <f t="shared" ref="Y34:Z36" si="22">S34</f>
        <v>200</v>
      </c>
      <c r="Z34" s="15">
        <f t="shared" si="22"/>
        <v>200</v>
      </c>
      <c r="AA34" s="15">
        <f>N34*0.9</f>
        <v>4500</v>
      </c>
      <c r="AB34" s="15">
        <f>P34*0.9</f>
        <v>4500</v>
      </c>
      <c r="AC34" s="15"/>
      <c r="AD34" s="15">
        <v>200</v>
      </c>
      <c r="AE34" s="15">
        <v>200</v>
      </c>
      <c r="AF34" s="15"/>
      <c r="AG34" s="15">
        <f>2000-89</f>
        <v>1911</v>
      </c>
      <c r="AH34" s="15">
        <f>2000-89</f>
        <v>1911</v>
      </c>
      <c r="AI34" s="15"/>
      <c r="AJ34" s="252"/>
      <c r="AM34" s="130"/>
    </row>
    <row r="35" spans="1:39" s="131" customFormat="1" ht="27.95" customHeight="1" outlineLevel="2">
      <c r="A35" s="39" t="s">
        <v>61</v>
      </c>
      <c r="B35" s="24" t="s">
        <v>63</v>
      </c>
      <c r="C35" s="27" t="s">
        <v>209</v>
      </c>
      <c r="D35" s="27">
        <v>7544253</v>
      </c>
      <c r="E35" s="27">
        <v>491</v>
      </c>
      <c r="F35" s="27" t="s">
        <v>51</v>
      </c>
      <c r="G35" s="37" t="s">
        <v>76</v>
      </c>
      <c r="H35" s="27" t="s">
        <v>59</v>
      </c>
      <c r="I35" s="27" t="s">
        <v>54</v>
      </c>
      <c r="J35" s="27" t="s">
        <v>16</v>
      </c>
      <c r="K35" s="24"/>
      <c r="L35" s="27">
        <v>2018</v>
      </c>
      <c r="M35" s="27" t="s">
        <v>450</v>
      </c>
      <c r="N35" s="40">
        <f>SUM(O35:P35)</f>
        <v>3000</v>
      </c>
      <c r="O35" s="41"/>
      <c r="P35" s="29">
        <v>3000</v>
      </c>
      <c r="Q35" s="29"/>
      <c r="R35" s="29"/>
      <c r="S35" s="15">
        <v>120</v>
      </c>
      <c r="T35" s="15">
        <v>120</v>
      </c>
      <c r="U35" s="15"/>
      <c r="V35" s="15"/>
      <c r="W35" s="15"/>
      <c r="X35" s="15"/>
      <c r="Y35" s="15">
        <f t="shared" si="22"/>
        <v>120</v>
      </c>
      <c r="Z35" s="15">
        <f t="shared" si="22"/>
        <v>120</v>
      </c>
      <c r="AA35" s="15">
        <f>N35*0.9</f>
        <v>2700</v>
      </c>
      <c r="AB35" s="15">
        <f>P35*0.9</f>
        <v>2700</v>
      </c>
      <c r="AC35" s="15"/>
      <c r="AD35" s="15">
        <v>120</v>
      </c>
      <c r="AE35" s="15">
        <v>120</v>
      </c>
      <c r="AF35" s="15"/>
      <c r="AG35" s="15"/>
      <c r="AH35" s="15"/>
      <c r="AI35" s="15"/>
      <c r="AJ35" s="252"/>
      <c r="AM35" s="130"/>
    </row>
    <row r="36" spans="1:39" s="131" customFormat="1" ht="27.95" customHeight="1" outlineLevel="2">
      <c r="A36" s="39" t="s">
        <v>61</v>
      </c>
      <c r="B36" s="24" t="s">
        <v>64</v>
      </c>
      <c r="C36" s="27" t="s">
        <v>209</v>
      </c>
      <c r="D36" s="27">
        <v>7544247</v>
      </c>
      <c r="E36" s="27">
        <v>223</v>
      </c>
      <c r="F36" s="27" t="s">
        <v>51</v>
      </c>
      <c r="G36" s="37" t="s">
        <v>77</v>
      </c>
      <c r="H36" s="27" t="s">
        <v>59</v>
      </c>
      <c r="I36" s="27" t="s">
        <v>54</v>
      </c>
      <c r="J36" s="27" t="s">
        <v>16</v>
      </c>
      <c r="K36" s="24"/>
      <c r="L36" s="27" t="s">
        <v>20</v>
      </c>
      <c r="M36" s="27" t="s">
        <v>451</v>
      </c>
      <c r="N36" s="40">
        <f>SUM(O36:P36)</f>
        <v>1965</v>
      </c>
      <c r="O36" s="41"/>
      <c r="P36" s="29">
        <v>1965</v>
      </c>
      <c r="Q36" s="29"/>
      <c r="R36" s="29"/>
      <c r="S36" s="15">
        <v>1680</v>
      </c>
      <c r="T36" s="15">
        <v>1680</v>
      </c>
      <c r="U36" s="15"/>
      <c r="V36" s="15"/>
      <c r="W36" s="15"/>
      <c r="X36" s="15"/>
      <c r="Y36" s="15">
        <f t="shared" si="22"/>
        <v>1680</v>
      </c>
      <c r="Z36" s="15">
        <f t="shared" si="22"/>
        <v>1680</v>
      </c>
      <c r="AA36" s="15">
        <f>N36*0.9</f>
        <v>1768.5</v>
      </c>
      <c r="AB36" s="15">
        <f>P36*0.9</f>
        <v>1768.5</v>
      </c>
      <c r="AC36" s="15"/>
      <c r="AD36" s="15">
        <v>1680</v>
      </c>
      <c r="AE36" s="15">
        <v>1680</v>
      </c>
      <c r="AF36" s="15"/>
      <c r="AG36" s="15">
        <f>+AH36</f>
        <v>89</v>
      </c>
      <c r="AH36" s="15">
        <v>89</v>
      </c>
      <c r="AI36" s="15"/>
      <c r="AJ36" s="252"/>
      <c r="AM36" s="130"/>
    </row>
    <row r="37" spans="1:39" s="131" customFormat="1" ht="27.95" customHeight="1" outlineLevel="2">
      <c r="A37" s="39" t="s">
        <v>61</v>
      </c>
      <c r="B37" s="24" t="s">
        <v>68</v>
      </c>
      <c r="C37" s="27"/>
      <c r="D37" s="27"/>
      <c r="E37" s="27"/>
      <c r="F37" s="27" t="s">
        <v>51</v>
      </c>
      <c r="G37" s="37" t="s">
        <v>78</v>
      </c>
      <c r="H37" s="27" t="s">
        <v>59</v>
      </c>
      <c r="I37" s="27" t="s">
        <v>54</v>
      </c>
      <c r="J37" s="27"/>
      <c r="K37" s="24"/>
      <c r="L37" s="27"/>
      <c r="M37" s="27"/>
      <c r="N37" s="40"/>
      <c r="O37" s="41"/>
      <c r="P37" s="29"/>
      <c r="Q37" s="29"/>
      <c r="R37" s="29"/>
      <c r="S37" s="15"/>
      <c r="T37" s="15"/>
      <c r="U37" s="15"/>
      <c r="V37" s="15"/>
      <c r="W37" s="15"/>
      <c r="X37" s="15"/>
      <c r="Y37" s="15"/>
      <c r="Z37" s="15"/>
      <c r="AA37" s="15">
        <f>10000-8968.5</f>
        <v>1031.5</v>
      </c>
      <c r="AB37" s="15">
        <v>1031.5</v>
      </c>
      <c r="AC37" s="15"/>
      <c r="AD37" s="15"/>
      <c r="AE37" s="15"/>
      <c r="AF37" s="15"/>
      <c r="AG37" s="15"/>
      <c r="AH37" s="15"/>
      <c r="AI37" s="15"/>
      <c r="AJ37" s="252"/>
      <c r="AM37" s="130"/>
    </row>
    <row r="38" spans="1:39" s="7" customFormat="1" ht="27" customHeight="1" outlineLevel="1">
      <c r="A38" s="75" t="s">
        <v>83</v>
      </c>
      <c r="B38" s="76" t="s">
        <v>174</v>
      </c>
      <c r="C38" s="76"/>
      <c r="D38" s="77"/>
      <c r="E38" s="77"/>
      <c r="F38" s="76"/>
      <c r="G38" s="76"/>
      <c r="H38" s="76"/>
      <c r="I38" s="76"/>
      <c r="J38" s="76"/>
      <c r="K38" s="77"/>
      <c r="L38" s="76"/>
      <c r="M38" s="78"/>
      <c r="N38" s="79">
        <f t="shared" ref="N38:Z38" si="23">SUM(N39:N47)</f>
        <v>950</v>
      </c>
      <c r="O38" s="79">
        <f t="shared" si="23"/>
        <v>0</v>
      </c>
      <c r="P38" s="79">
        <f t="shared" si="23"/>
        <v>950</v>
      </c>
      <c r="Q38" s="79">
        <f t="shared" si="23"/>
        <v>0</v>
      </c>
      <c r="R38" s="79">
        <f t="shared" si="23"/>
        <v>0</v>
      </c>
      <c r="S38" s="79">
        <f t="shared" si="23"/>
        <v>0</v>
      </c>
      <c r="T38" s="79">
        <f t="shared" si="23"/>
        <v>0</v>
      </c>
      <c r="U38" s="79">
        <f t="shared" si="23"/>
        <v>0</v>
      </c>
      <c r="V38" s="79">
        <f t="shared" si="23"/>
        <v>0</v>
      </c>
      <c r="W38" s="79">
        <f t="shared" si="23"/>
        <v>0</v>
      </c>
      <c r="X38" s="79">
        <f t="shared" si="23"/>
        <v>0</v>
      </c>
      <c r="Y38" s="79">
        <f t="shared" si="23"/>
        <v>0</v>
      </c>
      <c r="Z38" s="79">
        <f t="shared" si="23"/>
        <v>0</v>
      </c>
      <c r="AA38" s="79">
        <f>SUM(AA39:AA47)</f>
        <v>950</v>
      </c>
      <c r="AB38" s="79">
        <f>SUM(AB39:AB47)</f>
        <v>950</v>
      </c>
      <c r="AC38" s="79">
        <f t="shared" ref="AC38:AI38" si="24">SUM(AC39:AC47)</f>
        <v>0</v>
      </c>
      <c r="AD38" s="79">
        <f>SUM(AD39:AD47)</f>
        <v>950</v>
      </c>
      <c r="AE38" s="79">
        <f t="shared" si="24"/>
        <v>950</v>
      </c>
      <c r="AF38" s="79">
        <f t="shared" si="24"/>
        <v>0</v>
      </c>
      <c r="AG38" s="79">
        <f t="shared" si="24"/>
        <v>0</v>
      </c>
      <c r="AH38" s="79">
        <f t="shared" si="24"/>
        <v>0</v>
      </c>
      <c r="AI38" s="79">
        <f t="shared" si="24"/>
        <v>0</v>
      </c>
      <c r="AJ38" s="236"/>
      <c r="AM38" s="19"/>
    </row>
    <row r="39" spans="1:39" s="42" customFormat="1" ht="21" customHeight="1" outlineLevel="1">
      <c r="A39" s="39"/>
      <c r="B39" s="162" t="s">
        <v>219</v>
      </c>
      <c r="C39" s="37" t="s">
        <v>228</v>
      </c>
      <c r="D39" s="37"/>
      <c r="E39" s="37"/>
      <c r="F39" s="13"/>
      <c r="G39" s="37"/>
      <c r="H39" s="37"/>
      <c r="I39" s="37"/>
      <c r="J39" s="37"/>
      <c r="K39" s="24"/>
      <c r="L39" s="27"/>
      <c r="M39" s="27"/>
      <c r="N39" s="40">
        <v>195</v>
      </c>
      <c r="O39" s="29"/>
      <c r="P39" s="29">
        <v>195</v>
      </c>
      <c r="Q39" s="29"/>
      <c r="R39" s="29"/>
      <c r="S39" s="15"/>
      <c r="T39" s="15"/>
      <c r="U39" s="15"/>
      <c r="V39" s="15"/>
      <c r="W39" s="15"/>
      <c r="X39" s="15"/>
      <c r="Y39" s="15"/>
      <c r="Z39" s="15"/>
      <c r="AA39" s="15">
        <v>195</v>
      </c>
      <c r="AB39" s="15">
        <v>195</v>
      </c>
      <c r="AC39" s="15"/>
      <c r="AD39" s="15">
        <v>195</v>
      </c>
      <c r="AE39" s="15">
        <f>+AA39</f>
        <v>195</v>
      </c>
      <c r="AF39" s="15"/>
      <c r="AG39" s="15"/>
      <c r="AH39" s="15"/>
      <c r="AI39" s="15"/>
      <c r="AJ39" s="14"/>
      <c r="AM39" s="130"/>
    </row>
    <row r="40" spans="1:39" s="42" customFormat="1" ht="21" customHeight="1" outlineLevel="1">
      <c r="A40" s="39"/>
      <c r="B40" s="162" t="s">
        <v>220</v>
      </c>
      <c r="C40" s="37" t="s">
        <v>229</v>
      </c>
      <c r="D40" s="37"/>
      <c r="E40" s="37"/>
      <c r="F40" s="13"/>
      <c r="G40" s="37"/>
      <c r="H40" s="37"/>
      <c r="I40" s="37"/>
      <c r="J40" s="37"/>
      <c r="K40" s="24"/>
      <c r="L40" s="27"/>
      <c r="M40" s="27"/>
      <c r="N40" s="40">
        <v>120</v>
      </c>
      <c r="O40" s="29"/>
      <c r="P40" s="29">
        <v>120</v>
      </c>
      <c r="Q40" s="29"/>
      <c r="R40" s="29"/>
      <c r="S40" s="15"/>
      <c r="T40" s="15"/>
      <c r="U40" s="15"/>
      <c r="V40" s="15"/>
      <c r="W40" s="15"/>
      <c r="X40" s="15"/>
      <c r="Y40" s="15"/>
      <c r="Z40" s="15"/>
      <c r="AA40" s="15">
        <v>120</v>
      </c>
      <c r="AB40" s="15">
        <v>120</v>
      </c>
      <c r="AC40" s="15"/>
      <c r="AD40" s="15">
        <v>120</v>
      </c>
      <c r="AE40" s="15">
        <f t="shared" ref="AE40:AE47" si="25">+AA40</f>
        <v>120</v>
      </c>
      <c r="AF40" s="15"/>
      <c r="AG40" s="15"/>
      <c r="AH40" s="15"/>
      <c r="AI40" s="15"/>
      <c r="AJ40" s="14"/>
      <c r="AM40" s="130"/>
    </row>
    <row r="41" spans="1:39" s="42" customFormat="1" ht="21" customHeight="1" outlineLevel="1">
      <c r="A41" s="39"/>
      <c r="B41" s="162" t="s">
        <v>221</v>
      </c>
      <c r="C41" s="37" t="s">
        <v>230</v>
      </c>
      <c r="D41" s="37"/>
      <c r="E41" s="37"/>
      <c r="F41" s="13"/>
      <c r="G41" s="37"/>
      <c r="H41" s="37"/>
      <c r="I41" s="37"/>
      <c r="J41" s="37"/>
      <c r="K41" s="24"/>
      <c r="L41" s="27"/>
      <c r="M41" s="27"/>
      <c r="N41" s="40">
        <v>155</v>
      </c>
      <c r="O41" s="29"/>
      <c r="P41" s="29">
        <v>155</v>
      </c>
      <c r="Q41" s="29"/>
      <c r="R41" s="29"/>
      <c r="S41" s="15"/>
      <c r="T41" s="15"/>
      <c r="U41" s="15"/>
      <c r="V41" s="15"/>
      <c r="W41" s="15"/>
      <c r="X41" s="15"/>
      <c r="Y41" s="15"/>
      <c r="Z41" s="15"/>
      <c r="AA41" s="15">
        <v>155</v>
      </c>
      <c r="AB41" s="15">
        <v>155</v>
      </c>
      <c r="AC41" s="15"/>
      <c r="AD41" s="15">
        <v>155</v>
      </c>
      <c r="AE41" s="15">
        <f t="shared" si="25"/>
        <v>155</v>
      </c>
      <c r="AF41" s="15"/>
      <c r="AG41" s="15"/>
      <c r="AH41" s="15"/>
      <c r="AI41" s="15"/>
      <c r="AJ41" s="14"/>
      <c r="AM41" s="130"/>
    </row>
    <row r="42" spans="1:39" s="42" customFormat="1" ht="21" customHeight="1" outlineLevel="1">
      <c r="A42" s="39"/>
      <c r="B42" s="162" t="s">
        <v>222</v>
      </c>
      <c r="C42" s="37" t="s">
        <v>231</v>
      </c>
      <c r="D42" s="37"/>
      <c r="E42" s="37"/>
      <c r="F42" s="13"/>
      <c r="G42" s="37"/>
      <c r="H42" s="37"/>
      <c r="I42" s="37"/>
      <c r="J42" s="37"/>
      <c r="K42" s="24"/>
      <c r="L42" s="27"/>
      <c r="M42" s="27"/>
      <c r="N42" s="40">
        <v>105</v>
      </c>
      <c r="O42" s="29"/>
      <c r="P42" s="29">
        <v>105</v>
      </c>
      <c r="Q42" s="29"/>
      <c r="R42" s="29"/>
      <c r="S42" s="15"/>
      <c r="T42" s="15"/>
      <c r="U42" s="15"/>
      <c r="V42" s="15"/>
      <c r="W42" s="15"/>
      <c r="X42" s="15"/>
      <c r="Y42" s="15"/>
      <c r="Z42" s="15"/>
      <c r="AA42" s="15">
        <v>105</v>
      </c>
      <c r="AB42" s="15">
        <v>105</v>
      </c>
      <c r="AC42" s="15"/>
      <c r="AD42" s="15">
        <v>105</v>
      </c>
      <c r="AE42" s="15">
        <f t="shared" si="25"/>
        <v>105</v>
      </c>
      <c r="AF42" s="15"/>
      <c r="AG42" s="15"/>
      <c r="AH42" s="15"/>
      <c r="AI42" s="15"/>
      <c r="AJ42" s="14"/>
      <c r="AM42" s="130"/>
    </row>
    <row r="43" spans="1:39" s="42" customFormat="1" ht="21" customHeight="1" outlineLevel="1">
      <c r="A43" s="39"/>
      <c r="B43" s="162" t="s">
        <v>223</v>
      </c>
      <c r="C43" s="37" t="s">
        <v>232</v>
      </c>
      <c r="D43" s="37"/>
      <c r="E43" s="37"/>
      <c r="F43" s="13"/>
      <c r="G43" s="37"/>
      <c r="H43" s="37"/>
      <c r="I43" s="37"/>
      <c r="J43" s="37"/>
      <c r="K43" s="24"/>
      <c r="L43" s="27"/>
      <c r="M43" s="27"/>
      <c r="N43" s="40">
        <v>75</v>
      </c>
      <c r="O43" s="29"/>
      <c r="P43" s="29">
        <v>75</v>
      </c>
      <c r="Q43" s="29"/>
      <c r="R43" s="29"/>
      <c r="S43" s="15"/>
      <c r="T43" s="15"/>
      <c r="U43" s="15"/>
      <c r="V43" s="15"/>
      <c r="W43" s="15"/>
      <c r="X43" s="15"/>
      <c r="Y43" s="15"/>
      <c r="Z43" s="15"/>
      <c r="AA43" s="15">
        <v>75</v>
      </c>
      <c r="AB43" s="15">
        <v>75</v>
      </c>
      <c r="AC43" s="15"/>
      <c r="AD43" s="15">
        <v>75</v>
      </c>
      <c r="AE43" s="15">
        <f t="shared" si="25"/>
        <v>75</v>
      </c>
      <c r="AF43" s="15"/>
      <c r="AG43" s="15"/>
      <c r="AH43" s="15"/>
      <c r="AI43" s="15"/>
      <c r="AJ43" s="14"/>
      <c r="AM43" s="130"/>
    </row>
    <row r="44" spans="1:39" s="42" customFormat="1" ht="21" customHeight="1" outlineLevel="1">
      <c r="A44" s="39"/>
      <c r="B44" s="162" t="s">
        <v>224</v>
      </c>
      <c r="C44" s="37" t="s">
        <v>233</v>
      </c>
      <c r="D44" s="37"/>
      <c r="E44" s="37"/>
      <c r="F44" s="13"/>
      <c r="G44" s="37"/>
      <c r="H44" s="37"/>
      <c r="I44" s="37"/>
      <c r="J44" s="37"/>
      <c r="K44" s="24"/>
      <c r="L44" s="27"/>
      <c r="M44" s="27"/>
      <c r="N44" s="40">
        <v>45</v>
      </c>
      <c r="O44" s="29"/>
      <c r="P44" s="29">
        <v>45</v>
      </c>
      <c r="Q44" s="29"/>
      <c r="R44" s="29"/>
      <c r="S44" s="15"/>
      <c r="T44" s="15"/>
      <c r="U44" s="15"/>
      <c r="V44" s="15"/>
      <c r="W44" s="15"/>
      <c r="X44" s="15"/>
      <c r="Y44" s="15"/>
      <c r="Z44" s="15"/>
      <c r="AA44" s="15">
        <v>45</v>
      </c>
      <c r="AB44" s="15">
        <v>45</v>
      </c>
      <c r="AC44" s="15"/>
      <c r="AD44" s="15">
        <v>45</v>
      </c>
      <c r="AE44" s="15">
        <f t="shared" si="25"/>
        <v>45</v>
      </c>
      <c r="AF44" s="15"/>
      <c r="AG44" s="15"/>
      <c r="AH44" s="15"/>
      <c r="AI44" s="15"/>
      <c r="AJ44" s="14"/>
      <c r="AM44" s="130"/>
    </row>
    <row r="45" spans="1:39" s="42" customFormat="1" ht="21" customHeight="1" outlineLevel="1">
      <c r="A45" s="39"/>
      <c r="B45" s="162" t="s">
        <v>225</v>
      </c>
      <c r="C45" s="37" t="s">
        <v>234</v>
      </c>
      <c r="D45" s="37"/>
      <c r="E45" s="37"/>
      <c r="F45" s="13"/>
      <c r="G45" s="37"/>
      <c r="H45" s="37"/>
      <c r="I45" s="37"/>
      <c r="J45" s="37"/>
      <c r="K45" s="24"/>
      <c r="L45" s="27"/>
      <c r="M45" s="27"/>
      <c r="N45" s="40">
        <v>90</v>
      </c>
      <c r="O45" s="29"/>
      <c r="P45" s="29">
        <v>90</v>
      </c>
      <c r="Q45" s="29"/>
      <c r="R45" s="29"/>
      <c r="S45" s="15"/>
      <c r="T45" s="15"/>
      <c r="U45" s="15"/>
      <c r="V45" s="15"/>
      <c r="W45" s="15"/>
      <c r="X45" s="15"/>
      <c r="Y45" s="15"/>
      <c r="Z45" s="15"/>
      <c r="AA45" s="15">
        <v>90</v>
      </c>
      <c r="AB45" s="15">
        <v>90</v>
      </c>
      <c r="AC45" s="15"/>
      <c r="AD45" s="15">
        <v>90</v>
      </c>
      <c r="AE45" s="15">
        <f t="shared" si="25"/>
        <v>90</v>
      </c>
      <c r="AF45" s="15"/>
      <c r="AG45" s="15"/>
      <c r="AH45" s="15"/>
      <c r="AI45" s="15"/>
      <c r="AJ45" s="14"/>
      <c r="AM45" s="130"/>
    </row>
    <row r="46" spans="1:39" s="42" customFormat="1" ht="21" customHeight="1" outlineLevel="1">
      <c r="A46" s="39"/>
      <c r="B46" s="162" t="s">
        <v>226</v>
      </c>
      <c r="C46" s="37" t="s">
        <v>235</v>
      </c>
      <c r="D46" s="37"/>
      <c r="E46" s="37"/>
      <c r="F46" s="13"/>
      <c r="G46" s="37"/>
      <c r="H46" s="37"/>
      <c r="I46" s="37"/>
      <c r="J46" s="37"/>
      <c r="K46" s="24"/>
      <c r="L46" s="27"/>
      <c r="M46" s="27"/>
      <c r="N46" s="40">
        <v>70</v>
      </c>
      <c r="O46" s="29"/>
      <c r="P46" s="29">
        <v>70</v>
      </c>
      <c r="Q46" s="29"/>
      <c r="R46" s="29"/>
      <c r="S46" s="15"/>
      <c r="T46" s="15"/>
      <c r="U46" s="15"/>
      <c r="V46" s="15"/>
      <c r="W46" s="15"/>
      <c r="X46" s="15"/>
      <c r="Y46" s="15"/>
      <c r="Z46" s="15"/>
      <c r="AA46" s="15">
        <v>70</v>
      </c>
      <c r="AB46" s="15">
        <v>70</v>
      </c>
      <c r="AC46" s="15"/>
      <c r="AD46" s="15">
        <v>70</v>
      </c>
      <c r="AE46" s="15">
        <f t="shared" si="25"/>
        <v>70</v>
      </c>
      <c r="AF46" s="15"/>
      <c r="AG46" s="15"/>
      <c r="AH46" s="15"/>
      <c r="AI46" s="15"/>
      <c r="AJ46" s="14"/>
      <c r="AM46" s="130"/>
    </row>
    <row r="47" spans="1:39" s="42" customFormat="1" ht="21" customHeight="1" outlineLevel="1">
      <c r="A47" s="39"/>
      <c r="B47" s="162" t="s">
        <v>227</v>
      </c>
      <c r="C47" s="37" t="s">
        <v>236</v>
      </c>
      <c r="D47" s="37"/>
      <c r="E47" s="37"/>
      <c r="F47" s="13"/>
      <c r="G47" s="37"/>
      <c r="H47" s="37"/>
      <c r="I47" s="37"/>
      <c r="J47" s="37"/>
      <c r="K47" s="24"/>
      <c r="L47" s="27"/>
      <c r="M47" s="27"/>
      <c r="N47" s="40">
        <v>95</v>
      </c>
      <c r="O47" s="29"/>
      <c r="P47" s="29">
        <v>95</v>
      </c>
      <c r="Q47" s="29"/>
      <c r="R47" s="29"/>
      <c r="S47" s="15"/>
      <c r="T47" s="15"/>
      <c r="U47" s="15"/>
      <c r="V47" s="15"/>
      <c r="W47" s="15"/>
      <c r="X47" s="15"/>
      <c r="Y47" s="15"/>
      <c r="Z47" s="15"/>
      <c r="AA47" s="15">
        <v>95</v>
      </c>
      <c r="AB47" s="15">
        <v>95</v>
      </c>
      <c r="AC47" s="15"/>
      <c r="AD47" s="15">
        <v>95</v>
      </c>
      <c r="AE47" s="15">
        <f t="shared" si="25"/>
        <v>95</v>
      </c>
      <c r="AF47" s="15"/>
      <c r="AG47" s="15"/>
      <c r="AH47" s="15"/>
      <c r="AI47" s="15"/>
      <c r="AJ47" s="14"/>
      <c r="AM47" s="130"/>
    </row>
    <row r="48" spans="1:39" s="7" customFormat="1" ht="38.25" outlineLevel="1" collapsed="1">
      <c r="A48" s="75" t="s">
        <v>84</v>
      </c>
      <c r="B48" s="76" t="s">
        <v>175</v>
      </c>
      <c r="C48" s="163"/>
      <c r="D48" s="77"/>
      <c r="E48" s="77"/>
      <c r="F48" s="76"/>
      <c r="G48" s="76"/>
      <c r="H48" s="76"/>
      <c r="I48" s="76"/>
      <c r="J48" s="76"/>
      <c r="K48" s="77"/>
      <c r="L48" s="76"/>
      <c r="M48" s="78"/>
      <c r="N48" s="79">
        <f t="shared" ref="N48:AA48" si="26">N49</f>
        <v>1700</v>
      </c>
      <c r="O48" s="79">
        <f t="shared" si="26"/>
        <v>0</v>
      </c>
      <c r="P48" s="79">
        <f t="shared" si="26"/>
        <v>1700</v>
      </c>
      <c r="Q48" s="79">
        <f t="shared" si="26"/>
        <v>0</v>
      </c>
      <c r="R48" s="79">
        <f t="shared" si="26"/>
        <v>0</v>
      </c>
      <c r="S48" s="79">
        <f t="shared" si="26"/>
        <v>0</v>
      </c>
      <c r="T48" s="79">
        <f t="shared" si="26"/>
        <v>0</v>
      </c>
      <c r="U48" s="79">
        <f t="shared" si="26"/>
        <v>0</v>
      </c>
      <c r="V48" s="79">
        <f t="shared" si="26"/>
        <v>0</v>
      </c>
      <c r="W48" s="79">
        <f t="shared" si="26"/>
        <v>0</v>
      </c>
      <c r="X48" s="79">
        <f t="shared" si="26"/>
        <v>0</v>
      </c>
      <c r="Y48" s="79">
        <f t="shared" si="26"/>
        <v>0</v>
      </c>
      <c r="Z48" s="79">
        <f t="shared" si="26"/>
        <v>0</v>
      </c>
      <c r="AA48" s="79">
        <f t="shared" si="26"/>
        <v>1700</v>
      </c>
      <c r="AB48" s="79">
        <f>AB49</f>
        <v>1700</v>
      </c>
      <c r="AC48" s="79">
        <f t="shared" ref="AC48:AI48" si="27">AC49</f>
        <v>0</v>
      </c>
      <c r="AD48" s="79">
        <f>AD49</f>
        <v>1700</v>
      </c>
      <c r="AE48" s="79">
        <f t="shared" si="27"/>
        <v>1700</v>
      </c>
      <c r="AF48" s="79">
        <f t="shared" si="27"/>
        <v>0</v>
      </c>
      <c r="AG48" s="79">
        <f t="shared" si="27"/>
        <v>0</v>
      </c>
      <c r="AH48" s="79">
        <f t="shared" si="27"/>
        <v>0</v>
      </c>
      <c r="AI48" s="79">
        <f t="shared" si="27"/>
        <v>0</v>
      </c>
      <c r="AJ48" s="236"/>
      <c r="AM48" s="19"/>
    </row>
    <row r="49" spans="1:45" s="10" customFormat="1" ht="27.95" customHeight="1" outlineLevel="1">
      <c r="A49" s="8" t="s">
        <v>61</v>
      </c>
      <c r="B49" s="83" t="s">
        <v>217</v>
      </c>
      <c r="C49" s="81" t="s">
        <v>209</v>
      </c>
      <c r="D49" s="83"/>
      <c r="E49" s="83"/>
      <c r="F49" s="13"/>
      <c r="G49" s="81"/>
      <c r="H49" s="81"/>
      <c r="I49" s="81"/>
      <c r="J49" s="81" t="s">
        <v>449</v>
      </c>
      <c r="K49" s="83"/>
      <c r="L49" s="81">
        <v>2016</v>
      </c>
      <c r="M49" s="81" t="s">
        <v>218</v>
      </c>
      <c r="N49" s="82">
        <v>1700</v>
      </c>
      <c r="O49" s="82"/>
      <c r="P49" s="9">
        <f>+N49</f>
        <v>1700</v>
      </c>
      <c r="Q49" s="9"/>
      <c r="R49" s="9"/>
      <c r="S49" s="9"/>
      <c r="T49" s="9"/>
      <c r="U49" s="9"/>
      <c r="V49" s="9"/>
      <c r="W49" s="9"/>
      <c r="X49" s="9"/>
      <c r="Y49" s="9"/>
      <c r="Z49" s="9"/>
      <c r="AA49" s="9">
        <v>1700</v>
      </c>
      <c r="AB49" s="9">
        <v>1700</v>
      </c>
      <c r="AC49" s="18"/>
      <c r="AD49" s="9">
        <f>AA49</f>
        <v>1700</v>
      </c>
      <c r="AE49" s="9">
        <f>AB49</f>
        <v>1700</v>
      </c>
      <c r="AF49" s="18"/>
      <c r="AG49" s="18"/>
      <c r="AH49" s="18"/>
      <c r="AI49" s="18"/>
      <c r="AJ49" s="237"/>
      <c r="AM49" s="19"/>
    </row>
    <row r="50" spans="1:45" s="7" customFormat="1" ht="38.25" outlineLevel="1" collapsed="1">
      <c r="A50" s="75" t="s">
        <v>85</v>
      </c>
      <c r="B50" s="76" t="s">
        <v>176</v>
      </c>
      <c r="C50" s="163"/>
      <c r="D50" s="77"/>
      <c r="E50" s="77"/>
      <c r="F50" s="76"/>
      <c r="G50" s="76"/>
      <c r="H50" s="76"/>
      <c r="I50" s="76"/>
      <c r="J50" s="76"/>
      <c r="K50" s="77"/>
      <c r="L50" s="76"/>
      <c r="M50" s="78"/>
      <c r="N50" s="79">
        <f t="shared" ref="N50:Z50" si="28">N51</f>
        <v>9967</v>
      </c>
      <c r="O50" s="79">
        <f t="shared" si="28"/>
        <v>0</v>
      </c>
      <c r="P50" s="79">
        <f t="shared" si="28"/>
        <v>9967</v>
      </c>
      <c r="Q50" s="79">
        <f t="shared" si="28"/>
        <v>0</v>
      </c>
      <c r="R50" s="79">
        <f t="shared" si="28"/>
        <v>0</v>
      </c>
      <c r="S50" s="79">
        <f t="shared" si="28"/>
        <v>4000</v>
      </c>
      <c r="T50" s="79">
        <f t="shared" si="28"/>
        <v>4000</v>
      </c>
      <c r="U50" s="79">
        <f t="shared" si="28"/>
        <v>0</v>
      </c>
      <c r="V50" s="79">
        <f t="shared" si="28"/>
        <v>0</v>
      </c>
      <c r="W50" s="79">
        <f t="shared" si="28"/>
        <v>0</v>
      </c>
      <c r="X50" s="79">
        <f t="shared" si="28"/>
        <v>0</v>
      </c>
      <c r="Y50" s="79">
        <f t="shared" si="28"/>
        <v>4000</v>
      </c>
      <c r="Z50" s="79">
        <f t="shared" si="28"/>
        <v>4000</v>
      </c>
      <c r="AA50" s="79">
        <f>AA51</f>
        <v>7640</v>
      </c>
      <c r="AB50" s="79">
        <f>AB51</f>
        <v>7640</v>
      </c>
      <c r="AC50" s="79">
        <f t="shared" ref="AC50:AI50" si="29">AC51</f>
        <v>0</v>
      </c>
      <c r="AD50" s="79">
        <f>AD51</f>
        <v>4000</v>
      </c>
      <c r="AE50" s="79">
        <f t="shared" si="29"/>
        <v>4000</v>
      </c>
      <c r="AF50" s="79">
        <f t="shared" si="29"/>
        <v>0</v>
      </c>
      <c r="AG50" s="79">
        <f t="shared" si="29"/>
        <v>3640</v>
      </c>
      <c r="AH50" s="79">
        <f t="shared" si="29"/>
        <v>3640</v>
      </c>
      <c r="AI50" s="79">
        <f t="shared" si="29"/>
        <v>0</v>
      </c>
      <c r="AJ50" s="236"/>
      <c r="AM50" s="19"/>
    </row>
    <row r="51" spans="1:45" s="10" customFormat="1" ht="37.5" customHeight="1" outlineLevel="2">
      <c r="A51" s="39" t="s">
        <v>61</v>
      </c>
      <c r="B51" s="34" t="s">
        <v>65</v>
      </c>
      <c r="C51" s="35" t="s">
        <v>209</v>
      </c>
      <c r="D51" s="34">
        <v>7544222</v>
      </c>
      <c r="E51" s="34">
        <v>493</v>
      </c>
      <c r="F51" s="35" t="s">
        <v>51</v>
      </c>
      <c r="G51" s="37" t="s">
        <v>76</v>
      </c>
      <c r="H51" s="35" t="s">
        <v>59</v>
      </c>
      <c r="I51" s="35" t="s">
        <v>54</v>
      </c>
      <c r="J51" s="35" t="s">
        <v>16</v>
      </c>
      <c r="K51" s="34"/>
      <c r="L51" s="35" t="s">
        <v>20</v>
      </c>
      <c r="M51" s="35" t="s">
        <v>448</v>
      </c>
      <c r="N51" s="40">
        <f>SUM(O51:P51)</f>
        <v>9967</v>
      </c>
      <c r="O51" s="9"/>
      <c r="P51" s="9">
        <v>9967</v>
      </c>
      <c r="Q51" s="9"/>
      <c r="R51" s="9"/>
      <c r="S51" s="9">
        <v>4000</v>
      </c>
      <c r="T51" s="9">
        <v>4000</v>
      </c>
      <c r="U51" s="9"/>
      <c r="V51" s="9"/>
      <c r="W51" s="9"/>
      <c r="X51" s="9"/>
      <c r="Y51" s="9">
        <f>S51</f>
        <v>4000</v>
      </c>
      <c r="Z51" s="9">
        <f>T51</f>
        <v>4000</v>
      </c>
      <c r="AA51" s="9">
        <f>+AB51</f>
        <v>7640</v>
      </c>
      <c r="AB51" s="9">
        <v>7640</v>
      </c>
      <c r="AC51" s="9"/>
      <c r="AD51" s="9">
        <v>4000</v>
      </c>
      <c r="AE51" s="9">
        <v>4000</v>
      </c>
      <c r="AF51" s="9"/>
      <c r="AG51" s="9">
        <f>AA51-Y51</f>
        <v>3640</v>
      </c>
      <c r="AH51" s="9">
        <f>AB51-Z51</f>
        <v>3640</v>
      </c>
      <c r="AI51" s="9"/>
      <c r="AJ51" s="229" t="s">
        <v>394</v>
      </c>
      <c r="AL51" s="164">
        <f>+AG51-AH51</f>
        <v>0</v>
      </c>
      <c r="AM51" s="19"/>
    </row>
    <row r="52" spans="1:45" s="7" customFormat="1" ht="23.25" customHeight="1" outlineLevel="1">
      <c r="A52" s="75" t="s">
        <v>86</v>
      </c>
      <c r="B52" s="76" t="s">
        <v>342</v>
      </c>
      <c r="C52" s="163"/>
      <c r="D52" s="77"/>
      <c r="E52" s="77"/>
      <c r="F52" s="76"/>
      <c r="G52" s="76"/>
      <c r="H52" s="76"/>
      <c r="I52" s="76"/>
      <c r="J52" s="76"/>
      <c r="K52" s="77"/>
      <c r="L52" s="76"/>
      <c r="M52" s="78"/>
      <c r="N52" s="79">
        <f t="shared" ref="N52:AI52" si="30">SUM(N53:N59)</f>
        <v>61485.742599999998</v>
      </c>
      <c r="O52" s="79">
        <f t="shared" si="30"/>
        <v>2970</v>
      </c>
      <c r="P52" s="79">
        <f t="shared" si="30"/>
        <v>61485.742599999998</v>
      </c>
      <c r="Q52" s="79">
        <f t="shared" si="30"/>
        <v>0</v>
      </c>
      <c r="R52" s="79">
        <f t="shared" si="30"/>
        <v>0</v>
      </c>
      <c r="S52" s="79">
        <f t="shared" si="30"/>
        <v>0</v>
      </c>
      <c r="T52" s="79">
        <f t="shared" si="30"/>
        <v>0</v>
      </c>
      <c r="U52" s="79">
        <f t="shared" si="30"/>
        <v>0</v>
      </c>
      <c r="V52" s="79">
        <f t="shared" si="30"/>
        <v>0</v>
      </c>
      <c r="W52" s="79">
        <f t="shared" si="30"/>
        <v>0</v>
      </c>
      <c r="X52" s="79">
        <f t="shared" si="30"/>
        <v>0</v>
      </c>
      <c r="Y52" s="79">
        <f t="shared" si="30"/>
        <v>98.77</v>
      </c>
      <c r="Z52" s="79">
        <f t="shared" si="30"/>
        <v>98.77</v>
      </c>
      <c r="AA52" s="79">
        <f t="shared" si="30"/>
        <v>20000.059000000001</v>
      </c>
      <c r="AB52" s="79">
        <f t="shared" si="30"/>
        <v>20000.059000000001</v>
      </c>
      <c r="AC52" s="79">
        <f t="shared" si="30"/>
        <v>5424.0590000000002</v>
      </c>
      <c r="AD52" s="79">
        <f t="shared" si="30"/>
        <v>0</v>
      </c>
      <c r="AE52" s="79">
        <f t="shared" si="30"/>
        <v>0</v>
      </c>
      <c r="AF52" s="79">
        <f t="shared" si="30"/>
        <v>0</v>
      </c>
      <c r="AG52" s="79">
        <f t="shared" si="30"/>
        <v>7358.9989999999998</v>
      </c>
      <c r="AH52" s="79">
        <f t="shared" si="30"/>
        <v>7358.9989999999998</v>
      </c>
      <c r="AI52" s="79">
        <f t="shared" si="30"/>
        <v>5424.0590000000002</v>
      </c>
      <c r="AJ52" s="381">
        <v>7359</v>
      </c>
      <c r="AK52" s="374">
        <f>AG52-AJ52</f>
        <v>-1.0000000002037268E-3</v>
      </c>
      <c r="AL52" s="103">
        <f>AH52-AI52</f>
        <v>1934.9399999999996</v>
      </c>
      <c r="AM52" s="19"/>
    </row>
    <row r="53" spans="1:45" s="304" customFormat="1" ht="27.95" customHeight="1" outlineLevel="2">
      <c r="A53" s="298" t="s">
        <v>61</v>
      </c>
      <c r="B53" s="369" t="s">
        <v>258</v>
      </c>
      <c r="C53" s="370" t="s">
        <v>209</v>
      </c>
      <c r="D53" s="370"/>
      <c r="E53" s="370"/>
      <c r="F53" s="370"/>
      <c r="G53" s="370"/>
      <c r="H53" s="299"/>
      <c r="I53" s="370"/>
      <c r="J53" s="299" t="s">
        <v>210</v>
      </c>
      <c r="K53" s="314"/>
      <c r="L53" s="299" t="s">
        <v>410</v>
      </c>
      <c r="M53" s="370" t="s">
        <v>413</v>
      </c>
      <c r="N53" s="371">
        <v>28141.554</v>
      </c>
      <c r="O53" s="371"/>
      <c r="P53" s="301">
        <f>+N53</f>
        <v>28141.554</v>
      </c>
      <c r="Q53" s="301"/>
      <c r="R53" s="301"/>
      <c r="S53" s="301"/>
      <c r="T53" s="301"/>
      <c r="U53" s="301"/>
      <c r="V53" s="301"/>
      <c r="W53" s="301"/>
      <c r="X53" s="301"/>
      <c r="Y53" s="301"/>
      <c r="Z53" s="301"/>
      <c r="AA53" s="301">
        <f>738.331+2600</f>
        <v>3338.3310000000001</v>
      </c>
      <c r="AB53" s="301">
        <f t="shared" ref="AB53:AC55" si="31">+AA53</f>
        <v>3338.3310000000001</v>
      </c>
      <c r="AC53" s="301">
        <f t="shared" si="31"/>
        <v>3338.3310000000001</v>
      </c>
      <c r="AD53" s="301"/>
      <c r="AE53" s="301"/>
      <c r="AF53" s="301"/>
      <c r="AG53" s="301">
        <f>AA53</f>
        <v>3338.3310000000001</v>
      </c>
      <c r="AH53" s="301">
        <f>AG53</f>
        <v>3338.3310000000001</v>
      </c>
      <c r="AI53" s="301">
        <f>AH53</f>
        <v>3338.3310000000001</v>
      </c>
      <c r="AJ53" s="300"/>
      <c r="AL53" s="303"/>
      <c r="AM53" s="303"/>
    </row>
    <row r="54" spans="1:45" s="304" customFormat="1" ht="27.95" customHeight="1" outlineLevel="2">
      <c r="A54" s="298" t="s">
        <v>61</v>
      </c>
      <c r="B54" s="369" t="s">
        <v>279</v>
      </c>
      <c r="C54" s="370" t="s">
        <v>209</v>
      </c>
      <c r="D54" s="370"/>
      <c r="E54" s="370"/>
      <c r="F54" s="370"/>
      <c r="G54" s="370"/>
      <c r="H54" s="299"/>
      <c r="I54" s="370"/>
      <c r="J54" s="299" t="s">
        <v>251</v>
      </c>
      <c r="K54" s="314"/>
      <c r="L54" s="299" t="s">
        <v>56</v>
      </c>
      <c r="M54" s="370"/>
      <c r="N54" s="371"/>
      <c r="O54" s="371"/>
      <c r="P54" s="301"/>
      <c r="Q54" s="301"/>
      <c r="R54" s="301"/>
      <c r="S54" s="301"/>
      <c r="T54" s="301"/>
      <c r="U54" s="301"/>
      <c r="V54" s="301"/>
      <c r="W54" s="301"/>
      <c r="X54" s="301"/>
      <c r="Y54" s="301"/>
      <c r="Z54" s="301"/>
      <c r="AA54" s="301">
        <v>630</v>
      </c>
      <c r="AB54" s="301">
        <f t="shared" si="31"/>
        <v>630</v>
      </c>
      <c r="AC54" s="301">
        <f t="shared" si="31"/>
        <v>630</v>
      </c>
      <c r="AD54" s="301"/>
      <c r="AE54" s="301"/>
      <c r="AF54" s="301"/>
      <c r="AG54" s="301">
        <f>AA54</f>
        <v>630</v>
      </c>
      <c r="AH54" s="301">
        <f>AB54</f>
        <v>630</v>
      </c>
      <c r="AI54" s="301">
        <f>AH54</f>
        <v>630</v>
      </c>
      <c r="AJ54" s="300"/>
      <c r="AM54" s="303"/>
    </row>
    <row r="55" spans="1:45" ht="25.5">
      <c r="A55" s="298" t="s">
        <v>61</v>
      </c>
      <c r="B55" s="305" t="s">
        <v>278</v>
      </c>
      <c r="C55" s="108" t="s">
        <v>209</v>
      </c>
      <c r="D55" s="306"/>
      <c r="E55" s="306"/>
      <c r="F55" s="307"/>
      <c r="G55" s="307"/>
      <c r="H55" s="307"/>
      <c r="I55" s="307"/>
      <c r="J55" s="307" t="s">
        <v>250</v>
      </c>
      <c r="K55" s="306"/>
      <c r="L55" s="307" t="s">
        <v>419</v>
      </c>
      <c r="M55" s="308" t="s">
        <v>420</v>
      </c>
      <c r="N55" s="309">
        <v>18008.388599999998</v>
      </c>
      <c r="O55" s="309"/>
      <c r="P55" s="309">
        <f>+N55</f>
        <v>18008.388599999998</v>
      </c>
      <c r="Q55" s="301"/>
      <c r="R55" s="301"/>
      <c r="S55" s="301"/>
      <c r="T55" s="301"/>
      <c r="U55" s="301"/>
      <c r="V55" s="301"/>
      <c r="W55" s="301"/>
      <c r="X55" s="301"/>
      <c r="Y55" s="301"/>
      <c r="Z55" s="301"/>
      <c r="AA55" s="301">
        <f>1455.728</f>
        <v>1455.7280000000001</v>
      </c>
      <c r="AB55" s="301">
        <f t="shared" si="31"/>
        <v>1455.7280000000001</v>
      </c>
      <c r="AC55" s="301">
        <f t="shared" si="31"/>
        <v>1455.7280000000001</v>
      </c>
      <c r="AD55" s="301"/>
      <c r="AE55" s="301"/>
      <c r="AF55" s="301"/>
      <c r="AG55" s="301">
        <v>1455.7280000000001</v>
      </c>
      <c r="AH55" s="301">
        <v>1455.7280000000001</v>
      </c>
      <c r="AI55" s="301">
        <v>1455.7280000000001</v>
      </c>
      <c r="AJ55" s="382"/>
      <c r="AK55" s="42"/>
      <c r="AL55" s="44"/>
      <c r="AN55" s="44"/>
    </row>
    <row r="56" spans="1:45" s="17" customFormat="1" ht="27.95" customHeight="1" outlineLevel="2">
      <c r="A56" s="11" t="s">
        <v>61</v>
      </c>
      <c r="B56" s="28" t="s">
        <v>205</v>
      </c>
      <c r="C56" s="27" t="s">
        <v>209</v>
      </c>
      <c r="D56" s="27"/>
      <c r="E56" s="27"/>
      <c r="F56" s="27" t="s">
        <v>51</v>
      </c>
      <c r="G56" s="27" t="s">
        <v>58</v>
      </c>
      <c r="H56" s="13" t="s">
        <v>59</v>
      </c>
      <c r="I56" s="27" t="s">
        <v>54</v>
      </c>
      <c r="J56" s="13" t="s">
        <v>16</v>
      </c>
      <c r="K56" s="12"/>
      <c r="L56" s="13" t="s">
        <v>39</v>
      </c>
      <c r="M56" s="27"/>
      <c r="N56" s="26">
        <v>12000</v>
      </c>
      <c r="O56" s="26"/>
      <c r="P56" s="15">
        <f>+N56</f>
        <v>12000</v>
      </c>
      <c r="Q56" s="15"/>
      <c r="R56" s="15"/>
      <c r="S56" s="15"/>
      <c r="T56" s="15"/>
      <c r="U56" s="15"/>
      <c r="V56" s="15"/>
      <c r="W56" s="15"/>
      <c r="X56" s="15"/>
      <c r="Y56" s="15">
        <v>98.77</v>
      </c>
      <c r="Z56" s="15">
        <v>98.77</v>
      </c>
      <c r="AA56" s="15">
        <f>10800-582</f>
        <v>10218</v>
      </c>
      <c r="AB56" s="15">
        <f>+AA56</f>
        <v>10218</v>
      </c>
      <c r="AC56" s="15"/>
      <c r="AD56" s="15"/>
      <c r="AE56" s="15"/>
      <c r="AF56" s="15"/>
      <c r="AG56" s="15">
        <f>2000+60.67+1144.27-2600</f>
        <v>604.94000000000005</v>
      </c>
      <c r="AH56" s="15">
        <f>+AG56</f>
        <v>604.94000000000005</v>
      </c>
      <c r="AI56" s="15"/>
      <c r="AJ56" s="14" t="s">
        <v>411</v>
      </c>
      <c r="AM56" s="19"/>
    </row>
    <row r="57" spans="1:45" s="17" customFormat="1" ht="27.95" customHeight="1" outlineLevel="2">
      <c r="A57" s="11" t="s">
        <v>61</v>
      </c>
      <c r="B57" s="28" t="s">
        <v>65</v>
      </c>
      <c r="C57" s="27" t="s">
        <v>209</v>
      </c>
      <c r="D57" s="27"/>
      <c r="E57" s="27"/>
      <c r="F57" s="27"/>
      <c r="G57" s="27"/>
      <c r="H57" s="13"/>
      <c r="I57" s="27"/>
      <c r="J57" s="13" t="s">
        <v>250</v>
      </c>
      <c r="K57" s="12"/>
      <c r="L57" s="13" t="s">
        <v>20</v>
      </c>
      <c r="M57" s="27"/>
      <c r="N57" s="26"/>
      <c r="O57" s="26"/>
      <c r="P57" s="15"/>
      <c r="Q57" s="15"/>
      <c r="R57" s="15"/>
      <c r="S57" s="15"/>
      <c r="T57" s="15"/>
      <c r="U57" s="15"/>
      <c r="V57" s="15"/>
      <c r="W57" s="15"/>
      <c r="X57" s="15"/>
      <c r="Y57" s="15"/>
      <c r="Z57" s="15"/>
      <c r="AA57" s="15">
        <v>1330</v>
      </c>
      <c r="AB57" s="15">
        <v>1330</v>
      </c>
      <c r="AC57" s="15"/>
      <c r="AD57" s="15"/>
      <c r="AE57" s="15"/>
      <c r="AF57" s="15"/>
      <c r="AG57" s="15">
        <f>+AH57</f>
        <v>1330</v>
      </c>
      <c r="AH57" s="15">
        <v>1330</v>
      </c>
      <c r="AI57" s="15"/>
      <c r="AJ57" s="396" t="s">
        <v>461</v>
      </c>
      <c r="AK57" s="19">
        <f>+AG57+AG56</f>
        <v>1934.94</v>
      </c>
      <c r="AM57" s="19"/>
    </row>
    <row r="58" spans="1:45" s="304" customFormat="1" ht="27.95" customHeight="1" outlineLevel="2">
      <c r="A58" s="298" t="s">
        <v>61</v>
      </c>
      <c r="B58" s="369" t="s">
        <v>327</v>
      </c>
      <c r="C58" s="370" t="s">
        <v>209</v>
      </c>
      <c r="D58" s="370"/>
      <c r="E58" s="370"/>
      <c r="F58" s="370"/>
      <c r="G58" s="370"/>
      <c r="H58" s="299"/>
      <c r="I58" s="370"/>
      <c r="J58" s="299" t="s">
        <v>250</v>
      </c>
      <c r="K58" s="314"/>
      <c r="L58" s="299"/>
      <c r="M58" s="370"/>
      <c r="N58" s="371">
        <f t="shared" ref="N58" si="32">+AA58+AA58*10%</f>
        <v>2835.8</v>
      </c>
      <c r="O58" s="371">
        <v>2970</v>
      </c>
      <c r="P58" s="301">
        <f t="shared" ref="P58" si="33">+N58</f>
        <v>2835.8</v>
      </c>
      <c r="Q58" s="301"/>
      <c r="R58" s="301"/>
      <c r="S58" s="301"/>
      <c r="T58" s="301"/>
      <c r="U58" s="301"/>
      <c r="V58" s="301"/>
      <c r="W58" s="301"/>
      <c r="X58" s="301"/>
      <c r="Y58" s="301"/>
      <c r="Z58" s="301"/>
      <c r="AA58" s="301">
        <f>2400+178</f>
        <v>2578</v>
      </c>
      <c r="AB58" s="301">
        <f>+AA58</f>
        <v>2578</v>
      </c>
      <c r="AC58" s="301"/>
      <c r="AD58" s="301"/>
      <c r="AE58" s="301"/>
      <c r="AF58" s="301"/>
      <c r="AG58" s="301"/>
      <c r="AH58" s="301"/>
      <c r="AI58" s="301"/>
      <c r="AJ58" s="302"/>
      <c r="AK58" s="303"/>
      <c r="AM58" s="303"/>
    </row>
    <row r="59" spans="1:45" s="394" customFormat="1" ht="28.5" customHeight="1" outlineLevel="2">
      <c r="A59" s="383" t="s">
        <v>61</v>
      </c>
      <c r="B59" s="384" t="s">
        <v>381</v>
      </c>
      <c r="C59" s="385" t="s">
        <v>209</v>
      </c>
      <c r="D59" s="384"/>
      <c r="E59" s="384"/>
      <c r="F59" s="385"/>
      <c r="G59" s="385"/>
      <c r="H59" s="385"/>
      <c r="I59" s="385"/>
      <c r="J59" s="386" t="s">
        <v>210</v>
      </c>
      <c r="K59" s="387"/>
      <c r="L59" s="388"/>
      <c r="M59" s="389"/>
      <c r="N59" s="390">
        <v>500</v>
      </c>
      <c r="O59" s="391"/>
      <c r="P59" s="391">
        <f>+N59</f>
        <v>500</v>
      </c>
      <c r="Q59" s="379"/>
      <c r="R59" s="391"/>
      <c r="S59" s="379"/>
      <c r="T59" s="379"/>
      <c r="U59" s="379"/>
      <c r="V59" s="379"/>
      <c r="W59" s="379"/>
      <c r="X59" s="379"/>
      <c r="Y59" s="379"/>
      <c r="Z59" s="379"/>
      <c r="AA59" s="379">
        <f>0.9*N59</f>
        <v>450</v>
      </c>
      <c r="AB59" s="379">
        <f>+AA59</f>
        <v>450</v>
      </c>
      <c r="AC59" s="379"/>
      <c r="AD59" s="379"/>
      <c r="AE59" s="379"/>
      <c r="AF59" s="379"/>
      <c r="AG59" s="379"/>
      <c r="AH59" s="379"/>
      <c r="AI59" s="379"/>
      <c r="AJ59" s="392"/>
      <c r="AK59" s="393"/>
      <c r="AM59" s="393"/>
    </row>
    <row r="60" spans="1:45" s="5" customFormat="1" ht="30" customHeight="1">
      <c r="A60" s="70" t="s">
        <v>315</v>
      </c>
      <c r="B60" s="72" t="s">
        <v>400</v>
      </c>
      <c r="C60" s="72"/>
      <c r="D60" s="73"/>
      <c r="E60" s="73"/>
      <c r="F60" s="72"/>
      <c r="G60" s="72"/>
      <c r="H60" s="72"/>
      <c r="I60" s="72"/>
      <c r="J60" s="72"/>
      <c r="K60" s="73"/>
      <c r="L60" s="72"/>
      <c r="M60" s="74">
        <f>SUM(M62:M120)</f>
        <v>0</v>
      </c>
      <c r="N60" s="74">
        <f t="shared" ref="N60:Z60" si="34">SUM(N63:N79)</f>
        <v>8211.1</v>
      </c>
      <c r="O60" s="74">
        <f t="shared" si="34"/>
        <v>5542</v>
      </c>
      <c r="P60" s="74">
        <f t="shared" si="34"/>
        <v>7979.1</v>
      </c>
      <c r="Q60" s="74">
        <f t="shared" si="34"/>
        <v>0</v>
      </c>
      <c r="R60" s="74">
        <f t="shared" si="34"/>
        <v>0</v>
      </c>
      <c r="S60" s="74">
        <f t="shared" si="34"/>
        <v>0</v>
      </c>
      <c r="T60" s="74">
        <f t="shared" si="34"/>
        <v>0</v>
      </c>
      <c r="U60" s="74">
        <f t="shared" si="34"/>
        <v>0</v>
      </c>
      <c r="V60" s="74">
        <f t="shared" si="34"/>
        <v>0</v>
      </c>
      <c r="W60" s="74">
        <f t="shared" si="34"/>
        <v>0</v>
      </c>
      <c r="X60" s="74">
        <f t="shared" si="34"/>
        <v>0</v>
      </c>
      <c r="Y60" s="74">
        <f t="shared" si="34"/>
        <v>0</v>
      </c>
      <c r="Z60" s="74">
        <f t="shared" si="34"/>
        <v>0</v>
      </c>
      <c r="AA60" s="74">
        <f>AA61+AA79</f>
        <v>20000.137070000001</v>
      </c>
      <c r="AB60" s="74">
        <f t="shared" ref="AB60:AI60" si="35">SUM(AB63:AB79)</f>
        <v>20000.137070000001</v>
      </c>
      <c r="AC60" s="74">
        <f t="shared" si="35"/>
        <v>229</v>
      </c>
      <c r="AD60" s="74">
        <f t="shared" si="35"/>
        <v>2699.8409999999999</v>
      </c>
      <c r="AE60" s="74">
        <f t="shared" si="35"/>
        <v>2699.8409999999999</v>
      </c>
      <c r="AF60" s="74">
        <f t="shared" si="35"/>
        <v>229</v>
      </c>
      <c r="AG60" s="74">
        <f t="shared" si="35"/>
        <v>3000</v>
      </c>
      <c r="AH60" s="74">
        <f t="shared" si="35"/>
        <v>3000</v>
      </c>
      <c r="AI60" s="74">
        <f t="shared" si="35"/>
        <v>0</v>
      </c>
      <c r="AJ60" s="336" t="s">
        <v>319</v>
      </c>
      <c r="AK60" s="45">
        <f>AL60-AA60</f>
        <v>-0.13707000000067637</v>
      </c>
      <c r="AL60" s="15">
        <v>20000</v>
      </c>
      <c r="AM60" s="15">
        <v>3000</v>
      </c>
      <c r="AN60" s="15">
        <v>20091.837070000001</v>
      </c>
      <c r="AO60" s="15">
        <f>SUM(AD63:AD69)</f>
        <v>2699.8409999999999</v>
      </c>
      <c r="AP60" s="15">
        <f>SUM(AE63:AE69)</f>
        <v>2699.8409999999999</v>
      </c>
      <c r="AQ60" s="15">
        <f>SUM(AF63:AF69)</f>
        <v>229</v>
      </c>
      <c r="AR60" s="15">
        <f>SUM(AG63:AG70)</f>
        <v>2418</v>
      </c>
      <c r="AS60" s="15">
        <f>SUM(AH63:AH70)</f>
        <v>2418</v>
      </c>
    </row>
    <row r="61" spans="1:45" s="5" customFormat="1" ht="21" customHeight="1">
      <c r="A61" s="75" t="s">
        <v>28</v>
      </c>
      <c r="B61" s="76" t="s">
        <v>191</v>
      </c>
      <c r="C61" s="225"/>
      <c r="D61" s="226"/>
      <c r="E61" s="226"/>
      <c r="F61" s="225"/>
      <c r="G61" s="225"/>
      <c r="H61" s="225"/>
      <c r="I61" s="225"/>
      <c r="J61" s="225"/>
      <c r="K61" s="226"/>
      <c r="L61" s="225"/>
      <c r="M61" s="227"/>
      <c r="N61" s="227"/>
      <c r="O61" s="227"/>
      <c r="P61" s="227"/>
      <c r="Q61" s="227"/>
      <c r="R61" s="227"/>
      <c r="S61" s="227"/>
      <c r="T61" s="227"/>
      <c r="U61" s="227"/>
      <c r="V61" s="227"/>
      <c r="W61" s="227"/>
      <c r="X61" s="227"/>
      <c r="Y61" s="227"/>
      <c r="Z61" s="227"/>
      <c r="AA61" s="227">
        <f>SUM(AA63:AA78)</f>
        <v>18000.137070000001</v>
      </c>
      <c r="AB61" s="227">
        <f>SUM(AB63:AB78)</f>
        <v>18000.137070000001</v>
      </c>
      <c r="AC61" s="227"/>
      <c r="AD61" s="227"/>
      <c r="AE61" s="227"/>
      <c r="AF61" s="227"/>
      <c r="AG61" s="227"/>
      <c r="AH61" s="227"/>
      <c r="AI61" s="227"/>
      <c r="AJ61" s="228"/>
      <c r="AK61" s="45"/>
      <c r="AL61" s="199">
        <v>18000</v>
      </c>
      <c r="AM61" s="199">
        <f>AM60-AG60</f>
        <v>0</v>
      </c>
      <c r="AN61" s="199"/>
      <c r="AO61" s="199"/>
      <c r="AP61" s="199"/>
      <c r="AQ61" s="199"/>
      <c r="AR61" s="199"/>
      <c r="AS61" s="199"/>
    </row>
    <row r="62" spans="1:45" s="197" customFormat="1" ht="24" customHeight="1">
      <c r="A62" s="180"/>
      <c r="B62" s="181" t="s">
        <v>244</v>
      </c>
      <c r="C62" s="195"/>
      <c r="D62" s="196"/>
      <c r="E62" s="196"/>
      <c r="F62" s="195"/>
      <c r="G62" s="195"/>
      <c r="H62" s="195"/>
      <c r="I62" s="195"/>
      <c r="J62" s="195"/>
      <c r="K62" s="196"/>
      <c r="L62" s="195"/>
      <c r="M62" s="195"/>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238"/>
      <c r="AM62" s="183"/>
      <c r="AN62" s="198"/>
      <c r="AO62" s="198"/>
    </row>
    <row r="63" spans="1:45" s="5" customFormat="1" ht="27.75" customHeight="1">
      <c r="A63" s="11" t="s">
        <v>61</v>
      </c>
      <c r="B63" s="12" t="s">
        <v>263</v>
      </c>
      <c r="C63" s="20" t="s">
        <v>338</v>
      </c>
      <c r="D63" s="21"/>
      <c r="E63" s="21"/>
      <c r="F63" s="20"/>
      <c r="G63" s="20"/>
      <c r="H63" s="20"/>
      <c r="I63" s="20"/>
      <c r="J63" s="20" t="s">
        <v>250</v>
      </c>
      <c r="K63" s="21"/>
      <c r="L63" s="20"/>
      <c r="M63" s="20"/>
      <c r="N63" s="15"/>
      <c r="O63" s="15"/>
      <c r="P63" s="15"/>
      <c r="Q63" s="15"/>
      <c r="R63" s="15"/>
      <c r="S63" s="15"/>
      <c r="T63" s="15"/>
      <c r="U63" s="15"/>
      <c r="V63" s="15"/>
      <c r="W63" s="15"/>
      <c r="X63" s="15"/>
      <c r="Y63" s="15"/>
      <c r="Z63" s="15"/>
      <c r="AA63" s="15">
        <v>87</v>
      </c>
      <c r="AB63" s="15">
        <v>87</v>
      </c>
      <c r="AC63" s="15">
        <v>87</v>
      </c>
      <c r="AD63" s="15">
        <v>87</v>
      </c>
      <c r="AE63" s="15">
        <v>87</v>
      </c>
      <c r="AF63" s="15">
        <v>87</v>
      </c>
      <c r="AG63" s="15"/>
      <c r="AH63" s="15"/>
      <c r="AI63" s="15"/>
      <c r="AJ63" s="302"/>
      <c r="AM63" s="19"/>
      <c r="AN63" s="45"/>
      <c r="AO63" s="45"/>
    </row>
    <row r="64" spans="1:45" s="5" customFormat="1" ht="29.25" customHeight="1">
      <c r="A64" s="11" t="s">
        <v>61</v>
      </c>
      <c r="B64" s="12" t="s">
        <v>264</v>
      </c>
      <c r="C64" s="20" t="s">
        <v>338</v>
      </c>
      <c r="D64" s="21"/>
      <c r="E64" s="21"/>
      <c r="F64" s="20"/>
      <c r="G64" s="20"/>
      <c r="H64" s="20"/>
      <c r="I64" s="20"/>
      <c r="J64" s="20" t="s">
        <v>250</v>
      </c>
      <c r="K64" s="21"/>
      <c r="L64" s="20"/>
      <c r="M64" s="20"/>
      <c r="N64" s="15"/>
      <c r="O64" s="15"/>
      <c r="P64" s="15"/>
      <c r="Q64" s="15"/>
      <c r="R64" s="15"/>
      <c r="S64" s="15"/>
      <c r="T64" s="15"/>
      <c r="U64" s="15"/>
      <c r="V64" s="15"/>
      <c r="W64" s="15"/>
      <c r="X64" s="15"/>
      <c r="Y64" s="15"/>
      <c r="Z64" s="15"/>
      <c r="AA64" s="15">
        <v>142</v>
      </c>
      <c r="AB64" s="15">
        <v>142</v>
      </c>
      <c r="AC64" s="15">
        <v>142</v>
      </c>
      <c r="AD64" s="15">
        <v>142</v>
      </c>
      <c r="AE64" s="15">
        <v>142</v>
      </c>
      <c r="AF64" s="15">
        <v>142</v>
      </c>
      <c r="AG64" s="15"/>
      <c r="AH64" s="15"/>
      <c r="AI64" s="15"/>
      <c r="AJ64" s="302"/>
      <c r="AM64" s="19"/>
      <c r="AN64" s="45"/>
      <c r="AO64" s="45"/>
    </row>
    <row r="65" spans="1:41" s="197" customFormat="1" ht="24" customHeight="1">
      <c r="A65" s="180"/>
      <c r="B65" s="181" t="s">
        <v>245</v>
      </c>
      <c r="C65" s="195"/>
      <c r="D65" s="196"/>
      <c r="E65" s="196"/>
      <c r="F65" s="195"/>
      <c r="G65" s="195"/>
      <c r="H65" s="195"/>
      <c r="I65" s="195"/>
      <c r="J65" s="195"/>
      <c r="K65" s="196"/>
      <c r="L65" s="195"/>
      <c r="M65" s="195"/>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302"/>
      <c r="AM65" s="183"/>
      <c r="AN65" s="198"/>
      <c r="AO65" s="198"/>
    </row>
    <row r="66" spans="1:41" s="310" customFormat="1" ht="24" customHeight="1">
      <c r="A66" s="298" t="s">
        <v>61</v>
      </c>
      <c r="B66" s="314" t="s">
        <v>259</v>
      </c>
      <c r="C66" s="307" t="s">
        <v>209</v>
      </c>
      <c r="D66" s="306"/>
      <c r="E66" s="306"/>
      <c r="F66" s="307"/>
      <c r="G66" s="307"/>
      <c r="H66" s="307"/>
      <c r="I66" s="307"/>
      <c r="J66" s="307" t="s">
        <v>250</v>
      </c>
      <c r="K66" s="306"/>
      <c r="L66" s="307"/>
      <c r="M66" s="299" t="s">
        <v>267</v>
      </c>
      <c r="N66" s="301"/>
      <c r="O66" s="301"/>
      <c r="P66" s="301"/>
      <c r="Q66" s="301"/>
      <c r="R66" s="301"/>
      <c r="S66" s="301"/>
      <c r="T66" s="301"/>
      <c r="U66" s="301"/>
      <c r="V66" s="301"/>
      <c r="W66" s="301"/>
      <c r="X66" s="301"/>
      <c r="Y66" s="301"/>
      <c r="Z66" s="301"/>
      <c r="AA66" s="301">
        <f>4290.05707-1000</f>
        <v>3290.0570699999998</v>
      </c>
      <c r="AB66" s="301">
        <f>+AA66</f>
        <v>3290.0570699999998</v>
      </c>
      <c r="AC66" s="301"/>
      <c r="AD66" s="301">
        <v>1772.0609999999999</v>
      </c>
      <c r="AE66" s="301">
        <v>1772.0609999999999</v>
      </c>
      <c r="AF66" s="301"/>
      <c r="AG66" s="301">
        <f>1729-211</f>
        <v>1518</v>
      </c>
      <c r="AH66" s="301">
        <f>+AG66</f>
        <v>1518</v>
      </c>
      <c r="AI66" s="301"/>
      <c r="AJ66" s="302"/>
      <c r="AL66" s="311">
        <f>AD66+AG66</f>
        <v>3290.0609999999997</v>
      </c>
      <c r="AM66" s="303">
        <f>AL66-AA66</f>
        <v>3.9299999998547719E-3</v>
      </c>
      <c r="AN66" s="311"/>
      <c r="AO66" s="311"/>
    </row>
    <row r="67" spans="1:41" s="5" customFormat="1" ht="24" customHeight="1">
      <c r="A67" s="11" t="s">
        <v>61</v>
      </c>
      <c r="B67" s="12" t="s">
        <v>265</v>
      </c>
      <c r="C67" s="20" t="s">
        <v>251</v>
      </c>
      <c r="D67" s="21"/>
      <c r="E67" s="21"/>
      <c r="F67" s="20"/>
      <c r="G67" s="20"/>
      <c r="H67" s="20"/>
      <c r="I67" s="20"/>
      <c r="J67" s="20" t="s">
        <v>339</v>
      </c>
      <c r="K67" s="21"/>
      <c r="L67" s="20"/>
      <c r="M67" s="20"/>
      <c r="N67" s="15"/>
      <c r="O67" s="15"/>
      <c r="P67" s="15"/>
      <c r="Q67" s="15"/>
      <c r="R67" s="15"/>
      <c r="S67" s="15"/>
      <c r="T67" s="15"/>
      <c r="U67" s="15"/>
      <c r="V67" s="15"/>
      <c r="W67" s="15"/>
      <c r="X67" s="15"/>
      <c r="Y67" s="15"/>
      <c r="Z67" s="15"/>
      <c r="AA67" s="15">
        <v>246.78</v>
      </c>
      <c r="AB67" s="15">
        <v>246.78</v>
      </c>
      <c r="AC67" s="15"/>
      <c r="AD67" s="15">
        <v>246.78</v>
      </c>
      <c r="AE67" s="15">
        <v>246.78</v>
      </c>
      <c r="AF67" s="15"/>
      <c r="AG67" s="15"/>
      <c r="AH67" s="15"/>
      <c r="AI67" s="15"/>
      <c r="AJ67" s="302"/>
      <c r="AM67" s="19"/>
      <c r="AN67" s="45"/>
      <c r="AO67" s="45"/>
    </row>
    <row r="68" spans="1:41" s="5" customFormat="1" ht="27.75" customHeight="1">
      <c r="A68" s="11" t="s">
        <v>61</v>
      </c>
      <c r="B68" s="12" t="s">
        <v>266</v>
      </c>
      <c r="C68" s="20" t="s">
        <v>209</v>
      </c>
      <c r="D68" s="21"/>
      <c r="E68" s="21"/>
      <c r="F68" s="20"/>
      <c r="G68" s="20"/>
      <c r="H68" s="20"/>
      <c r="I68" s="20"/>
      <c r="J68" s="20" t="s">
        <v>250</v>
      </c>
      <c r="K68" s="21"/>
      <c r="L68" s="20"/>
      <c r="M68" s="13" t="s">
        <v>268</v>
      </c>
      <c r="N68" s="15">
        <v>384</v>
      </c>
      <c r="O68" s="15">
        <v>152</v>
      </c>
      <c r="P68" s="15">
        <v>152</v>
      </c>
      <c r="Q68" s="15"/>
      <c r="R68" s="15"/>
      <c r="S68" s="15"/>
      <c r="T68" s="15"/>
      <c r="U68" s="15"/>
      <c r="V68" s="15"/>
      <c r="W68" s="15"/>
      <c r="X68" s="15"/>
      <c r="Y68" s="15"/>
      <c r="Z68" s="15"/>
      <c r="AA68" s="15">
        <v>152</v>
      </c>
      <c r="AB68" s="15">
        <v>152</v>
      </c>
      <c r="AC68" s="15"/>
      <c r="AD68" s="15">
        <v>152</v>
      </c>
      <c r="AE68" s="15">
        <v>152</v>
      </c>
      <c r="AF68" s="15"/>
      <c r="AG68" s="15"/>
      <c r="AH68" s="15"/>
      <c r="AI68" s="15"/>
      <c r="AJ68" s="231" t="s">
        <v>330</v>
      </c>
      <c r="AM68" s="19"/>
      <c r="AN68" s="45"/>
      <c r="AO68" s="45"/>
    </row>
    <row r="69" spans="1:41" s="5" customFormat="1" ht="27" customHeight="1">
      <c r="A69" s="11" t="s">
        <v>61</v>
      </c>
      <c r="B69" s="12" t="s">
        <v>241</v>
      </c>
      <c r="C69" s="20" t="s">
        <v>209</v>
      </c>
      <c r="D69" s="21"/>
      <c r="E69" s="21"/>
      <c r="F69" s="20"/>
      <c r="G69" s="20"/>
      <c r="H69" s="20"/>
      <c r="I69" s="20"/>
      <c r="J69" s="20" t="s">
        <v>251</v>
      </c>
      <c r="K69" s="21"/>
      <c r="L69" s="20" t="s">
        <v>20</v>
      </c>
      <c r="M69" s="20"/>
      <c r="N69" s="15"/>
      <c r="O69" s="15"/>
      <c r="P69" s="15"/>
      <c r="Q69" s="15"/>
      <c r="R69" s="15"/>
      <c r="S69" s="15"/>
      <c r="T69" s="15"/>
      <c r="U69" s="15"/>
      <c r="V69" s="15"/>
      <c r="W69" s="15"/>
      <c r="X69" s="15"/>
      <c r="Y69" s="15"/>
      <c r="Z69" s="15"/>
      <c r="AA69" s="15">
        <v>300</v>
      </c>
      <c r="AB69" s="15">
        <v>300</v>
      </c>
      <c r="AC69" s="15"/>
      <c r="AD69" s="15">
        <v>300</v>
      </c>
      <c r="AE69" s="15">
        <v>300</v>
      </c>
      <c r="AF69" s="15"/>
      <c r="AG69" s="15"/>
      <c r="AH69" s="15"/>
      <c r="AI69" s="15"/>
      <c r="AJ69" s="232"/>
      <c r="AM69" s="19"/>
      <c r="AN69" s="45"/>
      <c r="AO69" s="45"/>
    </row>
    <row r="70" spans="1:41" s="5" customFormat="1" ht="24" customHeight="1">
      <c r="A70" s="11" t="s">
        <v>61</v>
      </c>
      <c r="B70" s="12" t="s">
        <v>269</v>
      </c>
      <c r="C70" s="20" t="s">
        <v>209</v>
      </c>
      <c r="D70" s="21"/>
      <c r="E70" s="21"/>
      <c r="F70" s="20"/>
      <c r="G70" s="20"/>
      <c r="H70" s="20"/>
      <c r="I70" s="20"/>
      <c r="J70" s="20" t="s">
        <v>250</v>
      </c>
      <c r="K70" s="21"/>
      <c r="L70" s="20" t="s">
        <v>20</v>
      </c>
      <c r="M70" s="20"/>
      <c r="N70" s="15"/>
      <c r="O70" s="15"/>
      <c r="P70" s="15"/>
      <c r="Q70" s="15"/>
      <c r="R70" s="15"/>
      <c r="S70" s="15"/>
      <c r="T70" s="15"/>
      <c r="U70" s="15"/>
      <c r="V70" s="15"/>
      <c r="W70" s="15"/>
      <c r="X70" s="15"/>
      <c r="Y70" s="15"/>
      <c r="Z70" s="15"/>
      <c r="AA70" s="15">
        <v>900</v>
      </c>
      <c r="AB70" s="15">
        <f>AA70</f>
        <v>900</v>
      </c>
      <c r="AC70" s="15"/>
      <c r="AD70" s="15"/>
      <c r="AE70" s="15"/>
      <c r="AF70" s="15"/>
      <c r="AG70" s="15">
        <f>AA70</f>
        <v>900</v>
      </c>
      <c r="AH70" s="15">
        <f>AB70</f>
        <v>900</v>
      </c>
      <c r="AI70" s="15"/>
      <c r="AJ70" s="14"/>
      <c r="AM70" s="19"/>
      <c r="AN70" s="45"/>
      <c r="AO70" s="45"/>
    </row>
    <row r="71" spans="1:41" s="310" customFormat="1" ht="27.75" customHeight="1">
      <c r="A71" s="298" t="s">
        <v>61</v>
      </c>
      <c r="B71" s="369" t="s">
        <v>205</v>
      </c>
      <c r="C71" s="307" t="s">
        <v>209</v>
      </c>
      <c r="D71" s="306"/>
      <c r="E71" s="306"/>
      <c r="F71" s="307"/>
      <c r="G71" s="307"/>
      <c r="H71" s="307"/>
      <c r="I71" s="307"/>
      <c r="J71" s="307" t="s">
        <v>250</v>
      </c>
      <c r="K71" s="306"/>
      <c r="L71" s="307" t="s">
        <v>20</v>
      </c>
      <c r="M71" s="299"/>
      <c r="N71" s="301"/>
      <c r="O71" s="301"/>
      <c r="P71" s="301"/>
      <c r="Q71" s="301"/>
      <c r="R71" s="301"/>
      <c r="S71" s="301"/>
      <c r="T71" s="301"/>
      <c r="U71" s="301"/>
      <c r="V71" s="301"/>
      <c r="W71" s="301"/>
      <c r="X71" s="301"/>
      <c r="Y71" s="301"/>
      <c r="Z71" s="301"/>
      <c r="AA71" s="301">
        <v>582</v>
      </c>
      <c r="AB71" s="301">
        <v>582</v>
      </c>
      <c r="AC71" s="301"/>
      <c r="AD71" s="301"/>
      <c r="AE71" s="301"/>
      <c r="AF71" s="301"/>
      <c r="AG71" s="301">
        <v>582</v>
      </c>
      <c r="AH71" s="301">
        <v>582</v>
      </c>
      <c r="AI71" s="301"/>
      <c r="AJ71" s="302"/>
      <c r="AK71" s="380"/>
      <c r="AM71" s="303"/>
      <c r="AN71" s="311"/>
      <c r="AO71" s="311"/>
    </row>
    <row r="72" spans="1:41" s="5" customFormat="1" ht="27.75" customHeight="1">
      <c r="A72" s="298" t="s">
        <v>61</v>
      </c>
      <c r="B72" s="314" t="s">
        <v>71</v>
      </c>
      <c r="C72" s="307" t="s">
        <v>209</v>
      </c>
      <c r="D72" s="306"/>
      <c r="E72" s="306"/>
      <c r="F72" s="307"/>
      <c r="G72" s="307"/>
      <c r="H72" s="307"/>
      <c r="I72" s="307"/>
      <c r="J72" s="307"/>
      <c r="K72" s="306"/>
      <c r="L72" s="307" t="s">
        <v>172</v>
      </c>
      <c r="M72" s="299" t="s">
        <v>322</v>
      </c>
      <c r="N72" s="301">
        <v>2997</v>
      </c>
      <c r="O72" s="301"/>
      <c r="P72" s="301">
        <f>+N72</f>
        <v>2997</v>
      </c>
      <c r="Q72" s="301"/>
      <c r="R72" s="301"/>
      <c r="S72" s="301"/>
      <c r="T72" s="301"/>
      <c r="U72" s="301"/>
      <c r="V72" s="301"/>
      <c r="W72" s="301"/>
      <c r="X72" s="301"/>
      <c r="Y72" s="301"/>
      <c r="Z72" s="301"/>
      <c r="AA72" s="301">
        <f>P72*0.9</f>
        <v>2697.3</v>
      </c>
      <c r="AB72" s="301">
        <f>+AA72</f>
        <v>2697.3</v>
      </c>
      <c r="AC72" s="301"/>
      <c r="AD72" s="301"/>
      <c r="AE72" s="301"/>
      <c r="AF72" s="301"/>
      <c r="AG72" s="301"/>
      <c r="AH72" s="301"/>
      <c r="AI72" s="301"/>
      <c r="AJ72" s="302"/>
      <c r="AK72" s="316"/>
      <c r="AM72" s="19"/>
      <c r="AN72" s="45"/>
      <c r="AO72" s="45"/>
    </row>
    <row r="73" spans="1:41" s="190" customFormat="1" ht="41.25" customHeight="1">
      <c r="A73" s="185" t="s">
        <v>61</v>
      </c>
      <c r="B73" s="186" t="s">
        <v>320</v>
      </c>
      <c r="C73" s="187" t="s">
        <v>209</v>
      </c>
      <c r="D73" s="188"/>
      <c r="E73" s="188"/>
      <c r="F73" s="187"/>
      <c r="G73" s="187"/>
      <c r="H73" s="187"/>
      <c r="I73" s="187"/>
      <c r="J73" s="187" t="s">
        <v>249</v>
      </c>
      <c r="K73" s="188"/>
      <c r="L73" s="187" t="s">
        <v>172</v>
      </c>
      <c r="M73" s="187"/>
      <c r="N73" s="189"/>
      <c r="O73" s="189"/>
      <c r="P73" s="189"/>
      <c r="Q73" s="189"/>
      <c r="R73" s="189"/>
      <c r="S73" s="189"/>
      <c r="T73" s="189"/>
      <c r="U73" s="189"/>
      <c r="V73" s="189"/>
      <c r="W73" s="189"/>
      <c r="X73" s="189"/>
      <c r="Y73" s="189"/>
      <c r="Z73" s="189"/>
      <c r="AA73" s="189">
        <f>380+380+402</f>
        <v>1162</v>
      </c>
      <c r="AB73" s="189">
        <f t="shared" ref="AB73:AB79" si="36">+AA73</f>
        <v>1162</v>
      </c>
      <c r="AC73" s="189"/>
      <c r="AD73" s="189"/>
      <c r="AE73" s="189"/>
      <c r="AF73" s="189"/>
      <c r="AG73" s="189"/>
      <c r="AH73" s="189"/>
      <c r="AI73" s="189"/>
      <c r="AJ73" s="14" t="s">
        <v>331</v>
      </c>
      <c r="AM73" s="191"/>
      <c r="AN73" s="192"/>
      <c r="AO73" s="192"/>
    </row>
    <row r="74" spans="1:41" s="190" customFormat="1" ht="24" customHeight="1">
      <c r="A74" s="185" t="s">
        <v>61</v>
      </c>
      <c r="B74" s="186" t="s">
        <v>270</v>
      </c>
      <c r="C74" s="187" t="s">
        <v>209</v>
      </c>
      <c r="D74" s="188"/>
      <c r="E74" s="188"/>
      <c r="F74" s="187"/>
      <c r="G74" s="187"/>
      <c r="H74" s="187"/>
      <c r="I74" s="187"/>
      <c r="J74" s="187" t="s">
        <v>250</v>
      </c>
      <c r="K74" s="188"/>
      <c r="L74" s="187" t="s">
        <v>172</v>
      </c>
      <c r="M74" s="187"/>
      <c r="N74" s="189">
        <f>+AA74+AA74*10%</f>
        <v>4400</v>
      </c>
      <c r="O74" s="189">
        <v>5390</v>
      </c>
      <c r="P74" s="189">
        <f>+N74</f>
        <v>4400</v>
      </c>
      <c r="Q74" s="189"/>
      <c r="R74" s="189"/>
      <c r="S74" s="189"/>
      <c r="T74" s="189"/>
      <c r="U74" s="189"/>
      <c r="V74" s="189"/>
      <c r="W74" s="189"/>
      <c r="X74" s="189"/>
      <c r="Y74" s="189"/>
      <c r="Z74" s="189"/>
      <c r="AA74" s="189">
        <v>4000</v>
      </c>
      <c r="AB74" s="189">
        <f t="shared" si="36"/>
        <v>4000</v>
      </c>
      <c r="AC74" s="189"/>
      <c r="AD74" s="189"/>
      <c r="AE74" s="189"/>
      <c r="AF74" s="189"/>
      <c r="AG74" s="189"/>
      <c r="AH74" s="189"/>
      <c r="AI74" s="189"/>
      <c r="AJ74" s="230"/>
      <c r="AM74" s="191"/>
      <c r="AN74" s="192"/>
      <c r="AO74" s="192"/>
    </row>
    <row r="75" spans="1:41" s="190" customFormat="1" ht="28.5" customHeight="1">
      <c r="A75" s="185" t="s">
        <v>61</v>
      </c>
      <c r="B75" s="186" t="s">
        <v>261</v>
      </c>
      <c r="C75" s="187" t="s">
        <v>209</v>
      </c>
      <c r="D75" s="188"/>
      <c r="E75" s="188"/>
      <c r="F75" s="187"/>
      <c r="G75" s="187"/>
      <c r="H75" s="187"/>
      <c r="I75" s="187"/>
      <c r="J75" s="187" t="s">
        <v>250</v>
      </c>
      <c r="K75" s="188"/>
      <c r="L75" s="187" t="s">
        <v>172</v>
      </c>
      <c r="M75" s="187"/>
      <c r="N75" s="189"/>
      <c r="O75" s="189"/>
      <c r="P75" s="189"/>
      <c r="Q75" s="189"/>
      <c r="R75" s="189"/>
      <c r="S75" s="189"/>
      <c r="T75" s="189"/>
      <c r="U75" s="189"/>
      <c r="V75" s="189"/>
      <c r="W75" s="189"/>
      <c r="X75" s="189"/>
      <c r="Y75" s="189"/>
      <c r="Z75" s="189"/>
      <c r="AA75" s="189">
        <v>1440</v>
      </c>
      <c r="AB75" s="189">
        <f t="shared" si="36"/>
        <v>1440</v>
      </c>
      <c r="AC75" s="189"/>
      <c r="AD75" s="189"/>
      <c r="AE75" s="189"/>
      <c r="AF75" s="189"/>
      <c r="AG75" s="189"/>
      <c r="AH75" s="189"/>
      <c r="AI75" s="189"/>
      <c r="AJ75" s="230" t="s">
        <v>329</v>
      </c>
      <c r="AM75" s="191"/>
      <c r="AN75" s="192"/>
      <c r="AO75" s="192"/>
    </row>
    <row r="76" spans="1:41" s="190" customFormat="1" ht="27" customHeight="1">
      <c r="A76" s="185" t="s">
        <v>61</v>
      </c>
      <c r="B76" s="186" t="s">
        <v>260</v>
      </c>
      <c r="C76" s="187" t="s">
        <v>209</v>
      </c>
      <c r="D76" s="188"/>
      <c r="E76" s="188"/>
      <c r="F76" s="187"/>
      <c r="G76" s="187"/>
      <c r="H76" s="187"/>
      <c r="I76" s="187"/>
      <c r="J76" s="187" t="s">
        <v>250</v>
      </c>
      <c r="K76" s="188"/>
      <c r="L76" s="187" t="s">
        <v>172</v>
      </c>
      <c r="M76" s="187"/>
      <c r="N76" s="189"/>
      <c r="O76" s="189"/>
      <c r="P76" s="189"/>
      <c r="Q76" s="189"/>
      <c r="R76" s="189"/>
      <c r="S76" s="189"/>
      <c r="T76" s="189"/>
      <c r="U76" s="189"/>
      <c r="V76" s="189"/>
      <c r="W76" s="189"/>
      <c r="X76" s="189"/>
      <c r="Y76" s="189"/>
      <c r="Z76" s="189"/>
      <c r="AA76" s="189">
        <v>1820</v>
      </c>
      <c r="AB76" s="189">
        <f t="shared" si="36"/>
        <v>1820</v>
      </c>
      <c r="AC76" s="189"/>
      <c r="AD76" s="189"/>
      <c r="AE76" s="189"/>
      <c r="AF76" s="189"/>
      <c r="AG76" s="189"/>
      <c r="AH76" s="189"/>
      <c r="AI76" s="189"/>
      <c r="AJ76" s="230" t="s">
        <v>329</v>
      </c>
      <c r="AM76" s="191"/>
      <c r="AN76" s="192"/>
      <c r="AO76" s="192"/>
    </row>
    <row r="77" spans="1:41" s="310" customFormat="1" ht="24" customHeight="1">
      <c r="A77" s="376" t="s">
        <v>61</v>
      </c>
      <c r="B77" s="377" t="s">
        <v>24</v>
      </c>
      <c r="C77" s="378" t="s">
        <v>209</v>
      </c>
      <c r="D77" s="306"/>
      <c r="E77" s="306"/>
      <c r="F77" s="307"/>
      <c r="G77" s="307"/>
      <c r="H77" s="307"/>
      <c r="I77" s="307"/>
      <c r="J77" s="307" t="s">
        <v>250</v>
      </c>
      <c r="K77" s="306"/>
      <c r="L77" s="307" t="s">
        <v>172</v>
      </c>
      <c r="M77" s="307"/>
      <c r="N77" s="301"/>
      <c r="O77" s="301"/>
      <c r="P77" s="301"/>
      <c r="Q77" s="301"/>
      <c r="R77" s="301"/>
      <c r="S77" s="301"/>
      <c r="T77" s="301"/>
      <c r="U77" s="301"/>
      <c r="V77" s="301"/>
      <c r="W77" s="301"/>
      <c r="X77" s="301"/>
      <c r="Y77" s="301"/>
      <c r="Z77" s="301"/>
      <c r="AA77" s="379">
        <v>790</v>
      </c>
      <c r="AB77" s="379">
        <f>+AA77</f>
        <v>790</v>
      </c>
      <c r="AC77" s="301"/>
      <c r="AD77" s="301"/>
      <c r="AE77" s="301"/>
      <c r="AF77" s="301"/>
      <c r="AG77" s="301"/>
      <c r="AH77" s="301"/>
      <c r="AI77" s="301"/>
      <c r="AJ77" s="300" t="s">
        <v>329</v>
      </c>
      <c r="AM77" s="303"/>
      <c r="AN77" s="311"/>
      <c r="AO77" s="311"/>
    </row>
    <row r="78" spans="1:41" s="310" customFormat="1" ht="24" customHeight="1">
      <c r="A78" s="435" t="s">
        <v>61</v>
      </c>
      <c r="B78" s="377" t="s">
        <v>408</v>
      </c>
      <c r="C78" s="378" t="s">
        <v>209</v>
      </c>
      <c r="D78" s="306"/>
      <c r="E78" s="306"/>
      <c r="F78" s="307"/>
      <c r="G78" s="307"/>
      <c r="H78" s="307"/>
      <c r="I78" s="307"/>
      <c r="J78" s="307" t="s">
        <v>250</v>
      </c>
      <c r="K78" s="306"/>
      <c r="L78" s="307" t="s">
        <v>172</v>
      </c>
      <c r="M78" s="307"/>
      <c r="N78" s="301">
        <f>+AA78+AA78*10%</f>
        <v>430.1</v>
      </c>
      <c r="O78" s="301"/>
      <c r="P78" s="301">
        <f>+N78</f>
        <v>430.1</v>
      </c>
      <c r="Q78" s="301"/>
      <c r="R78" s="301"/>
      <c r="S78" s="301"/>
      <c r="T78" s="301"/>
      <c r="U78" s="301"/>
      <c r="V78" s="301"/>
      <c r="W78" s="301"/>
      <c r="X78" s="301"/>
      <c r="Y78" s="301"/>
      <c r="Z78" s="301"/>
      <c r="AA78" s="379">
        <f>+AB78</f>
        <v>391</v>
      </c>
      <c r="AB78" s="379">
        <f>473-82</f>
        <v>391</v>
      </c>
      <c r="AC78" s="301"/>
      <c r="AD78" s="301"/>
      <c r="AE78" s="301"/>
      <c r="AF78" s="301"/>
      <c r="AG78" s="301"/>
      <c r="AH78" s="301"/>
      <c r="AI78" s="301"/>
      <c r="AJ78" s="300"/>
      <c r="AM78" s="303"/>
      <c r="AN78" s="311"/>
      <c r="AO78" s="311"/>
    </row>
    <row r="79" spans="1:41" s="193" customFormat="1" ht="24" customHeight="1">
      <c r="A79" s="75" t="s">
        <v>29</v>
      </c>
      <c r="B79" s="76" t="s">
        <v>262</v>
      </c>
      <c r="C79" s="225"/>
      <c r="D79" s="226"/>
      <c r="E79" s="226"/>
      <c r="F79" s="225"/>
      <c r="G79" s="225"/>
      <c r="H79" s="225"/>
      <c r="I79" s="225"/>
      <c r="J79" s="225"/>
      <c r="K79" s="226"/>
      <c r="L79" s="225"/>
      <c r="M79" s="227"/>
      <c r="N79" s="227"/>
      <c r="O79" s="227"/>
      <c r="P79" s="227"/>
      <c r="Q79" s="227"/>
      <c r="R79" s="227"/>
      <c r="S79" s="227"/>
      <c r="T79" s="227"/>
      <c r="U79" s="227"/>
      <c r="V79" s="227"/>
      <c r="W79" s="227"/>
      <c r="X79" s="227"/>
      <c r="Y79" s="227"/>
      <c r="Z79" s="227"/>
      <c r="AA79" s="227">
        <v>2000</v>
      </c>
      <c r="AB79" s="227">
        <f t="shared" si="36"/>
        <v>2000</v>
      </c>
      <c r="AC79" s="227"/>
      <c r="AD79" s="227"/>
      <c r="AE79" s="227"/>
      <c r="AF79" s="227"/>
      <c r="AG79" s="227"/>
      <c r="AH79" s="227"/>
      <c r="AI79" s="227"/>
      <c r="AJ79" s="228"/>
      <c r="AM79" s="179"/>
      <c r="AN79" s="194"/>
      <c r="AO79" s="194"/>
    </row>
    <row r="80" spans="1:41" s="33" customFormat="1" ht="27.95" customHeight="1">
      <c r="A80" s="70" t="s">
        <v>316</v>
      </c>
      <c r="B80" s="72" t="s">
        <v>398</v>
      </c>
      <c r="C80" s="72"/>
      <c r="D80" s="73"/>
      <c r="E80" s="73"/>
      <c r="F80" s="72"/>
      <c r="G80" s="72"/>
      <c r="H80" s="72"/>
      <c r="I80" s="72"/>
      <c r="J80" s="72"/>
      <c r="K80" s="73"/>
      <c r="L80" s="72"/>
      <c r="M80" s="72"/>
      <c r="N80" s="74">
        <f t="shared" ref="N80:AI80" si="37">N81+N85</f>
        <v>16000</v>
      </c>
      <c r="O80" s="74">
        <f t="shared" si="37"/>
        <v>0</v>
      </c>
      <c r="P80" s="74">
        <f t="shared" si="37"/>
        <v>16000</v>
      </c>
      <c r="Q80" s="74">
        <f t="shared" si="37"/>
        <v>0</v>
      </c>
      <c r="R80" s="74">
        <f t="shared" si="37"/>
        <v>0</v>
      </c>
      <c r="S80" s="74">
        <f t="shared" si="37"/>
        <v>2000</v>
      </c>
      <c r="T80" s="74">
        <f t="shared" si="37"/>
        <v>2000</v>
      </c>
      <c r="U80" s="74">
        <f t="shared" si="37"/>
        <v>0</v>
      </c>
      <c r="V80" s="74">
        <f t="shared" si="37"/>
        <v>0</v>
      </c>
      <c r="W80" s="74">
        <f t="shared" si="37"/>
        <v>938</v>
      </c>
      <c r="X80" s="74">
        <f t="shared" si="37"/>
        <v>938</v>
      </c>
      <c r="Y80" s="74">
        <f t="shared" si="37"/>
        <v>2309.84</v>
      </c>
      <c r="Z80" s="74">
        <f t="shared" si="37"/>
        <v>2309.84</v>
      </c>
      <c r="AA80" s="74">
        <f t="shared" si="37"/>
        <v>13150</v>
      </c>
      <c r="AB80" s="74">
        <f>AB81+AB85</f>
        <v>13150</v>
      </c>
      <c r="AC80" s="74">
        <f t="shared" si="37"/>
        <v>0</v>
      </c>
      <c r="AD80" s="74">
        <f t="shared" si="37"/>
        <v>2000</v>
      </c>
      <c r="AE80" s="74">
        <f t="shared" si="37"/>
        <v>2000</v>
      </c>
      <c r="AF80" s="74">
        <f t="shared" si="37"/>
        <v>0</v>
      </c>
      <c r="AG80" s="74">
        <f t="shared" si="37"/>
        <v>3540</v>
      </c>
      <c r="AH80" s="74">
        <f t="shared" si="37"/>
        <v>3540</v>
      </c>
      <c r="AI80" s="74">
        <f t="shared" si="37"/>
        <v>0</v>
      </c>
      <c r="AJ80" s="235"/>
      <c r="AM80" s="19"/>
    </row>
    <row r="81" spans="1:41" ht="21" customHeight="1">
      <c r="A81" s="84" t="s">
        <v>313</v>
      </c>
      <c r="B81" s="84" t="s">
        <v>50</v>
      </c>
      <c r="C81" s="84"/>
      <c r="D81" s="85"/>
      <c r="E81" s="85"/>
      <c r="F81" s="84"/>
      <c r="G81" s="84"/>
      <c r="H81" s="84"/>
      <c r="I81" s="84"/>
      <c r="J81" s="85"/>
      <c r="K81" s="85"/>
      <c r="L81" s="84"/>
      <c r="M81" s="85"/>
      <c r="N81" s="86">
        <f>+N82</f>
        <v>8000</v>
      </c>
      <c r="O81" s="86">
        <f t="shared" ref="O81:AI81" si="38">+O82</f>
        <v>0</v>
      </c>
      <c r="P81" s="86">
        <f t="shared" si="38"/>
        <v>8000</v>
      </c>
      <c r="Q81" s="86">
        <f t="shared" si="38"/>
        <v>0</v>
      </c>
      <c r="R81" s="86">
        <f t="shared" si="38"/>
        <v>0</v>
      </c>
      <c r="S81" s="86">
        <f t="shared" si="38"/>
        <v>2000</v>
      </c>
      <c r="T81" s="86">
        <f t="shared" si="38"/>
        <v>2000</v>
      </c>
      <c r="U81" s="86">
        <f t="shared" si="38"/>
        <v>0</v>
      </c>
      <c r="V81" s="86">
        <f t="shared" si="38"/>
        <v>0</v>
      </c>
      <c r="W81" s="86">
        <f t="shared" si="38"/>
        <v>938</v>
      </c>
      <c r="X81" s="86">
        <f t="shared" si="38"/>
        <v>938</v>
      </c>
      <c r="Y81" s="86">
        <f t="shared" si="38"/>
        <v>2050</v>
      </c>
      <c r="Z81" s="86">
        <f t="shared" si="38"/>
        <v>2050</v>
      </c>
      <c r="AA81" s="86">
        <f t="shared" si="38"/>
        <v>6410</v>
      </c>
      <c r="AB81" s="86">
        <f t="shared" si="38"/>
        <v>6410</v>
      </c>
      <c r="AC81" s="86">
        <f t="shared" si="38"/>
        <v>0</v>
      </c>
      <c r="AD81" s="86">
        <f t="shared" si="38"/>
        <v>2000</v>
      </c>
      <c r="AE81" s="86">
        <f t="shared" si="38"/>
        <v>2000</v>
      </c>
      <c r="AF81" s="86">
        <f t="shared" si="38"/>
        <v>0</v>
      </c>
      <c r="AG81" s="86">
        <f t="shared" si="38"/>
        <v>3040</v>
      </c>
      <c r="AH81" s="86">
        <f t="shared" si="38"/>
        <v>3040</v>
      </c>
      <c r="AI81" s="86">
        <f t="shared" si="38"/>
        <v>0</v>
      </c>
      <c r="AJ81" s="87"/>
      <c r="AM81" s="19"/>
    </row>
    <row r="82" spans="1:41" s="205" customFormat="1" ht="27.95" customHeight="1">
      <c r="A82" s="219"/>
      <c r="B82" s="220" t="s">
        <v>81</v>
      </c>
      <c r="C82" s="220"/>
      <c r="D82" s="221"/>
      <c r="E82" s="221"/>
      <c r="F82" s="220"/>
      <c r="G82" s="220"/>
      <c r="H82" s="220"/>
      <c r="I82" s="220"/>
      <c r="J82" s="221"/>
      <c r="K82" s="221"/>
      <c r="L82" s="220"/>
      <c r="M82" s="221"/>
      <c r="N82" s="222">
        <f>SUM(N83:N84)</f>
        <v>8000</v>
      </c>
      <c r="O82" s="222">
        <f t="shared" ref="O82:AI82" si="39">SUM(O83:O84)</f>
        <v>0</v>
      </c>
      <c r="P82" s="222">
        <f t="shared" si="39"/>
        <v>8000</v>
      </c>
      <c r="Q82" s="222">
        <f t="shared" si="39"/>
        <v>0</v>
      </c>
      <c r="R82" s="222">
        <f t="shared" si="39"/>
        <v>0</v>
      </c>
      <c r="S82" s="222">
        <f t="shared" si="39"/>
        <v>2000</v>
      </c>
      <c r="T82" s="222">
        <f t="shared" si="39"/>
        <v>2000</v>
      </c>
      <c r="U82" s="222">
        <f t="shared" si="39"/>
        <v>0</v>
      </c>
      <c r="V82" s="222">
        <f t="shared" si="39"/>
        <v>0</v>
      </c>
      <c r="W82" s="222">
        <f t="shared" si="39"/>
        <v>938</v>
      </c>
      <c r="X82" s="222">
        <f t="shared" si="39"/>
        <v>938</v>
      </c>
      <c r="Y82" s="222">
        <f t="shared" si="39"/>
        <v>2050</v>
      </c>
      <c r="Z82" s="222">
        <f t="shared" si="39"/>
        <v>2050</v>
      </c>
      <c r="AA82" s="222">
        <f t="shared" si="39"/>
        <v>6410</v>
      </c>
      <c r="AB82" s="222">
        <f t="shared" si="39"/>
        <v>6410</v>
      </c>
      <c r="AC82" s="222">
        <f t="shared" si="39"/>
        <v>0</v>
      </c>
      <c r="AD82" s="222">
        <f t="shared" si="39"/>
        <v>2000</v>
      </c>
      <c r="AE82" s="222">
        <f t="shared" si="39"/>
        <v>2000</v>
      </c>
      <c r="AF82" s="222">
        <f t="shared" si="39"/>
        <v>0</v>
      </c>
      <c r="AG82" s="222">
        <f t="shared" si="39"/>
        <v>3040</v>
      </c>
      <c r="AH82" s="222">
        <f t="shared" si="39"/>
        <v>3040</v>
      </c>
      <c r="AI82" s="222">
        <f t="shared" si="39"/>
        <v>0</v>
      </c>
      <c r="AJ82" s="222"/>
      <c r="AM82" s="191"/>
    </row>
    <row r="83" spans="1:41" s="131" customFormat="1" ht="25.5" outlineLevel="2">
      <c r="A83" s="223" t="s">
        <v>61</v>
      </c>
      <c r="B83" s="22" t="s">
        <v>55</v>
      </c>
      <c r="C83" s="37" t="s">
        <v>209</v>
      </c>
      <c r="D83" s="30"/>
      <c r="E83" s="30"/>
      <c r="F83" s="37" t="s">
        <v>51</v>
      </c>
      <c r="G83" s="37" t="s">
        <v>52</v>
      </c>
      <c r="H83" s="37" t="s">
        <v>53</v>
      </c>
      <c r="I83" s="37" t="s">
        <v>54</v>
      </c>
      <c r="J83" s="38" t="s">
        <v>16</v>
      </c>
      <c r="K83" s="224"/>
      <c r="L83" s="38" t="s">
        <v>20</v>
      </c>
      <c r="M83" s="37" t="s">
        <v>452</v>
      </c>
      <c r="N83" s="40">
        <v>5600</v>
      </c>
      <c r="O83" s="40"/>
      <c r="P83" s="23">
        <v>5600</v>
      </c>
      <c r="Q83" s="15">
        <v>0</v>
      </c>
      <c r="R83" s="23">
        <v>0</v>
      </c>
      <c r="S83" s="23">
        <v>2000</v>
      </c>
      <c r="T83" s="23">
        <v>2000</v>
      </c>
      <c r="U83" s="23"/>
      <c r="V83" s="23"/>
      <c r="W83" s="23">
        <v>938</v>
      </c>
      <c r="X83" s="23">
        <v>938</v>
      </c>
      <c r="Y83" s="23">
        <v>2000</v>
      </c>
      <c r="Z83" s="23">
        <v>2000</v>
      </c>
      <c r="AA83" s="23">
        <v>5040</v>
      </c>
      <c r="AB83" s="23">
        <v>5040</v>
      </c>
      <c r="AC83" s="23"/>
      <c r="AD83" s="23">
        <v>2000</v>
      </c>
      <c r="AE83" s="23">
        <v>2000</v>
      </c>
      <c r="AF83" s="23"/>
      <c r="AG83" s="23">
        <v>3040</v>
      </c>
      <c r="AH83" s="23">
        <v>3040</v>
      </c>
      <c r="AI83" s="23"/>
      <c r="AJ83" s="241"/>
      <c r="AK83" s="42">
        <f>P84*0.9</f>
        <v>2160</v>
      </c>
      <c r="AL83" s="44">
        <f>AB84-Z84</f>
        <v>1320</v>
      </c>
      <c r="AM83" s="130"/>
      <c r="AN83" s="44">
        <f>N84-P84</f>
        <v>0</v>
      </c>
    </row>
    <row r="84" spans="1:41" s="132" customFormat="1" ht="42" customHeight="1" outlineLevel="1">
      <c r="A84" s="223" t="s">
        <v>61</v>
      </c>
      <c r="B84" s="22" t="s">
        <v>24</v>
      </c>
      <c r="C84" s="25" t="s">
        <v>209</v>
      </c>
      <c r="D84" s="25"/>
      <c r="E84" s="25"/>
      <c r="F84" s="25" t="s">
        <v>51</v>
      </c>
      <c r="G84" s="25" t="s">
        <v>52</v>
      </c>
      <c r="H84" s="13" t="s">
        <v>53</v>
      </c>
      <c r="I84" s="25" t="s">
        <v>54</v>
      </c>
      <c r="J84" s="13" t="s">
        <v>16</v>
      </c>
      <c r="K84" s="12"/>
      <c r="L84" s="13" t="s">
        <v>172</v>
      </c>
      <c r="M84" s="25" t="s">
        <v>454</v>
      </c>
      <c r="N84" s="23">
        <v>2400</v>
      </c>
      <c r="O84" s="23"/>
      <c r="P84" s="15">
        <v>2400</v>
      </c>
      <c r="Q84" s="15"/>
      <c r="R84" s="15"/>
      <c r="S84" s="15"/>
      <c r="T84" s="15"/>
      <c r="U84" s="15"/>
      <c r="V84" s="15"/>
      <c r="W84" s="15">
        <v>0</v>
      </c>
      <c r="X84" s="15">
        <v>0</v>
      </c>
      <c r="Y84" s="15">
        <v>50</v>
      </c>
      <c r="Z84" s="15">
        <v>50</v>
      </c>
      <c r="AA84" s="23">
        <f>2110+50-790</f>
        <v>1370</v>
      </c>
      <c r="AB84" s="23">
        <f>+AA84</f>
        <v>1370</v>
      </c>
      <c r="AC84" s="6"/>
      <c r="AD84" s="15"/>
      <c r="AE84" s="15"/>
      <c r="AF84" s="6"/>
      <c r="AG84" s="15"/>
      <c r="AH84" s="15"/>
      <c r="AI84" s="6"/>
      <c r="AJ84" s="252" t="s">
        <v>343</v>
      </c>
      <c r="AK84" s="132">
        <f>SUM(AK83:AK83)</f>
        <v>2160</v>
      </c>
    </row>
    <row r="85" spans="1:41" ht="27.95" customHeight="1">
      <c r="A85" s="84" t="s">
        <v>314</v>
      </c>
      <c r="B85" s="84" t="s">
        <v>57</v>
      </c>
      <c r="C85" s="84"/>
      <c r="D85" s="85"/>
      <c r="E85" s="85"/>
      <c r="F85" s="84"/>
      <c r="G85" s="84"/>
      <c r="H85" s="84"/>
      <c r="I85" s="84"/>
      <c r="J85" s="85"/>
      <c r="K85" s="85"/>
      <c r="L85" s="84"/>
      <c r="M85" s="85"/>
      <c r="N85" s="86">
        <f t="shared" ref="N85:Z85" si="40">N86</f>
        <v>8000</v>
      </c>
      <c r="O85" s="86">
        <f t="shared" si="40"/>
        <v>0</v>
      </c>
      <c r="P85" s="86">
        <f t="shared" si="40"/>
        <v>8000</v>
      </c>
      <c r="Q85" s="86">
        <f t="shared" si="40"/>
        <v>0</v>
      </c>
      <c r="R85" s="86">
        <f t="shared" si="40"/>
        <v>0</v>
      </c>
      <c r="S85" s="86">
        <f t="shared" si="40"/>
        <v>0</v>
      </c>
      <c r="T85" s="86">
        <f t="shared" si="40"/>
        <v>0</v>
      </c>
      <c r="U85" s="86">
        <f t="shared" si="40"/>
        <v>0</v>
      </c>
      <c r="V85" s="86">
        <f t="shared" si="40"/>
        <v>0</v>
      </c>
      <c r="W85" s="86">
        <f t="shared" si="40"/>
        <v>0</v>
      </c>
      <c r="X85" s="86">
        <f t="shared" si="40"/>
        <v>0</v>
      </c>
      <c r="Y85" s="86">
        <f t="shared" si="40"/>
        <v>259.83999999999997</v>
      </c>
      <c r="Z85" s="86">
        <f t="shared" si="40"/>
        <v>259.83999999999997</v>
      </c>
      <c r="AA85" s="86">
        <f>AA86</f>
        <v>6740</v>
      </c>
      <c r="AB85" s="86">
        <f>AB86</f>
        <v>6740</v>
      </c>
      <c r="AC85" s="86">
        <f>AC86</f>
        <v>0</v>
      </c>
      <c r="AD85" s="86">
        <f>AD86</f>
        <v>0</v>
      </c>
      <c r="AE85" s="86">
        <f t="shared" ref="AE85:AI85" si="41">AE86</f>
        <v>0</v>
      </c>
      <c r="AF85" s="86">
        <f t="shared" si="41"/>
        <v>0</v>
      </c>
      <c r="AG85" s="86">
        <f t="shared" si="41"/>
        <v>500</v>
      </c>
      <c r="AH85" s="86">
        <f t="shared" si="41"/>
        <v>500</v>
      </c>
      <c r="AI85" s="86">
        <f t="shared" si="41"/>
        <v>0</v>
      </c>
      <c r="AJ85" s="87"/>
      <c r="AK85" s="33" t="e">
        <f>#REF!*0.9</f>
        <v>#REF!</v>
      </c>
      <c r="AL85" s="44" t="e">
        <f>#REF!-#REF!</f>
        <v>#REF!</v>
      </c>
      <c r="AN85" s="44" t="e">
        <f>#REF!-#REF!</f>
        <v>#REF!</v>
      </c>
    </row>
    <row r="86" spans="1:41" s="16" customFormat="1" ht="27.95" customHeight="1" outlineLevel="1">
      <c r="A86" s="223" t="s">
        <v>61</v>
      </c>
      <c r="B86" s="31" t="s">
        <v>25</v>
      </c>
      <c r="C86" s="25" t="s">
        <v>209</v>
      </c>
      <c r="D86" s="25"/>
      <c r="E86" s="25"/>
      <c r="F86" s="25" t="s">
        <v>51</v>
      </c>
      <c r="G86" s="25" t="s">
        <v>75</v>
      </c>
      <c r="H86" s="13" t="s">
        <v>53</v>
      </c>
      <c r="I86" s="25" t="s">
        <v>54</v>
      </c>
      <c r="J86" s="13" t="s">
        <v>16</v>
      </c>
      <c r="K86" s="12"/>
      <c r="L86" s="13" t="s">
        <v>39</v>
      </c>
      <c r="M86" s="25" t="s">
        <v>455</v>
      </c>
      <c r="N86" s="23">
        <v>8000</v>
      </c>
      <c r="O86" s="23"/>
      <c r="P86" s="15">
        <f>+N86</f>
        <v>8000</v>
      </c>
      <c r="Q86" s="15"/>
      <c r="R86" s="15"/>
      <c r="S86" s="15"/>
      <c r="T86" s="15"/>
      <c r="U86" s="15"/>
      <c r="V86" s="15"/>
      <c r="W86" s="15">
        <v>0</v>
      </c>
      <c r="X86" s="15">
        <v>0</v>
      </c>
      <c r="Y86" s="15">
        <v>259.83999999999997</v>
      </c>
      <c r="Z86" s="15">
        <v>259.83999999999997</v>
      </c>
      <c r="AA86" s="23">
        <f>+AB86</f>
        <v>6740</v>
      </c>
      <c r="AB86" s="15">
        <v>6740</v>
      </c>
      <c r="AC86" s="6"/>
      <c r="AD86" s="15"/>
      <c r="AE86" s="15"/>
      <c r="AF86" s="6"/>
      <c r="AG86" s="15">
        <v>500</v>
      </c>
      <c r="AH86" s="15">
        <f>+AG86</f>
        <v>500</v>
      </c>
      <c r="AI86" s="15"/>
      <c r="AJ86" s="240" t="s">
        <v>325</v>
      </c>
      <c r="AK86" s="44">
        <f>+AB86+1000</f>
        <v>7740</v>
      </c>
      <c r="AL86" s="44">
        <f>+AA86+1000</f>
        <v>7740</v>
      </c>
      <c r="AM86" s="19">
        <f>N86*0.9</f>
        <v>7200</v>
      </c>
      <c r="AN86" s="44"/>
    </row>
    <row r="87" spans="1:41" s="345" customFormat="1" ht="43.5" customHeight="1">
      <c r="A87" s="342" t="s">
        <v>317</v>
      </c>
      <c r="B87" s="342" t="s">
        <v>421</v>
      </c>
      <c r="C87" s="342"/>
      <c r="D87" s="343"/>
      <c r="E87" s="343"/>
      <c r="F87" s="342"/>
      <c r="G87" s="342"/>
      <c r="H87" s="342"/>
      <c r="I87" s="342"/>
      <c r="J87" s="343"/>
      <c r="K87" s="343"/>
      <c r="L87" s="342"/>
      <c r="M87" s="343"/>
      <c r="N87" s="344">
        <f>N88+N91+N93</f>
        <v>26214.554</v>
      </c>
      <c r="O87" s="344">
        <f t="shared" ref="O87:AI87" si="42">O88+O91+O93</f>
        <v>3611.8540000000003</v>
      </c>
      <c r="P87" s="344">
        <f t="shared" si="42"/>
        <v>19583.637999999999</v>
      </c>
      <c r="Q87" s="344">
        <f t="shared" si="42"/>
        <v>0</v>
      </c>
      <c r="R87" s="344">
        <f t="shared" si="42"/>
        <v>0</v>
      </c>
      <c r="S87" s="344">
        <f t="shared" si="42"/>
        <v>0</v>
      </c>
      <c r="T87" s="344">
        <f t="shared" si="42"/>
        <v>0</v>
      </c>
      <c r="U87" s="344">
        <f t="shared" si="42"/>
        <v>0</v>
      </c>
      <c r="V87" s="344">
        <f t="shared" si="42"/>
        <v>0</v>
      </c>
      <c r="W87" s="344">
        <f t="shared" si="42"/>
        <v>0</v>
      </c>
      <c r="X87" s="344">
        <f t="shared" si="42"/>
        <v>0</v>
      </c>
      <c r="Y87" s="344">
        <f t="shared" si="42"/>
        <v>0</v>
      </c>
      <c r="Z87" s="344">
        <f t="shared" si="42"/>
        <v>0</v>
      </c>
      <c r="AA87" s="344">
        <f t="shared" si="42"/>
        <v>18980.938000000002</v>
      </c>
      <c r="AB87" s="344">
        <f t="shared" si="42"/>
        <v>18980.938000000002</v>
      </c>
      <c r="AC87" s="344">
        <f t="shared" si="42"/>
        <v>0</v>
      </c>
      <c r="AD87" s="344">
        <f t="shared" si="42"/>
        <v>3980.9380000000001</v>
      </c>
      <c r="AE87" s="344">
        <f t="shared" si="42"/>
        <v>3980.9380000000001</v>
      </c>
      <c r="AF87" s="344">
        <f t="shared" si="42"/>
        <v>0</v>
      </c>
      <c r="AG87" s="344">
        <f t="shared" si="42"/>
        <v>0</v>
      </c>
      <c r="AH87" s="344">
        <f t="shared" si="42"/>
        <v>0</v>
      </c>
      <c r="AI87" s="344">
        <f t="shared" si="42"/>
        <v>0</v>
      </c>
      <c r="AJ87" s="398"/>
      <c r="AL87" s="346"/>
      <c r="AN87" s="346"/>
    </row>
    <row r="88" spans="1:41" s="205" customFormat="1" ht="21" customHeight="1">
      <c r="A88" s="200" t="s">
        <v>313</v>
      </c>
      <c r="B88" s="201" t="s">
        <v>422</v>
      </c>
      <c r="C88" s="202"/>
      <c r="D88" s="203"/>
      <c r="E88" s="203"/>
      <c r="F88" s="202"/>
      <c r="G88" s="202"/>
      <c r="H88" s="202"/>
      <c r="I88" s="202"/>
      <c r="J88" s="203"/>
      <c r="K88" s="203"/>
      <c r="L88" s="202"/>
      <c r="M88" s="203"/>
      <c r="N88" s="204">
        <f>SUM(N89:N90)</f>
        <v>9611.8539999999994</v>
      </c>
      <c r="O88" s="204">
        <f t="shared" ref="O88:AE88" si="43">SUM(O89:O90)</f>
        <v>3611.8540000000003</v>
      </c>
      <c r="P88" s="204">
        <f t="shared" si="43"/>
        <v>2980.9380000000001</v>
      </c>
      <c r="Q88" s="204">
        <f t="shared" si="43"/>
        <v>0</v>
      </c>
      <c r="R88" s="204">
        <f t="shared" si="43"/>
        <v>0</v>
      </c>
      <c r="S88" s="204">
        <f t="shared" si="43"/>
        <v>0</v>
      </c>
      <c r="T88" s="204">
        <f t="shared" si="43"/>
        <v>0</v>
      </c>
      <c r="U88" s="204">
        <f t="shared" si="43"/>
        <v>0</v>
      </c>
      <c r="V88" s="204">
        <f t="shared" si="43"/>
        <v>0</v>
      </c>
      <c r="W88" s="204">
        <f t="shared" si="43"/>
        <v>0</v>
      </c>
      <c r="X88" s="204">
        <f t="shared" si="43"/>
        <v>0</v>
      </c>
      <c r="Y88" s="204">
        <f t="shared" si="43"/>
        <v>0</v>
      </c>
      <c r="Z88" s="204">
        <f t="shared" si="43"/>
        <v>0</v>
      </c>
      <c r="AA88" s="204">
        <f t="shared" si="43"/>
        <v>2980.9380000000001</v>
      </c>
      <c r="AB88" s="204">
        <f t="shared" si="43"/>
        <v>2980.9380000000001</v>
      </c>
      <c r="AC88" s="204">
        <f t="shared" si="43"/>
        <v>0</v>
      </c>
      <c r="AD88" s="204">
        <f t="shared" si="43"/>
        <v>2980.9380000000001</v>
      </c>
      <c r="AE88" s="204">
        <f t="shared" si="43"/>
        <v>2980.9380000000001</v>
      </c>
      <c r="AF88" s="204"/>
      <c r="AG88" s="204"/>
      <c r="AH88" s="204"/>
      <c r="AI88" s="204"/>
      <c r="AJ88" s="204"/>
    </row>
    <row r="89" spans="1:41" s="5" customFormat="1" ht="30.75" customHeight="1">
      <c r="A89" s="11" t="s">
        <v>61</v>
      </c>
      <c r="B89" s="107" t="s">
        <v>276</v>
      </c>
      <c r="C89" s="108" t="s">
        <v>209</v>
      </c>
      <c r="D89" s="21"/>
      <c r="E89" s="21"/>
      <c r="F89" s="20"/>
      <c r="G89" s="20"/>
      <c r="H89" s="20"/>
      <c r="I89" s="20"/>
      <c r="J89" s="20" t="s">
        <v>339</v>
      </c>
      <c r="K89" s="21"/>
      <c r="L89" s="20" t="s">
        <v>56</v>
      </c>
      <c r="M89" s="106" t="s">
        <v>288</v>
      </c>
      <c r="N89" s="109">
        <v>4808.2340000000004</v>
      </c>
      <c r="O89" s="109">
        <v>1808.2340000000004</v>
      </c>
      <c r="P89" s="109">
        <f>AA89</f>
        <v>1476.578</v>
      </c>
      <c r="Q89" s="15"/>
      <c r="R89" s="15"/>
      <c r="S89" s="15"/>
      <c r="T89" s="15"/>
      <c r="U89" s="15"/>
      <c r="V89" s="15"/>
      <c r="W89" s="15"/>
      <c r="X89" s="15"/>
      <c r="Y89" s="15"/>
      <c r="Z89" s="15"/>
      <c r="AA89" s="313">
        <v>1476.578</v>
      </c>
      <c r="AB89" s="313">
        <f>+AA89</f>
        <v>1476.578</v>
      </c>
      <c r="AC89" s="15"/>
      <c r="AD89" s="15">
        <f>AA89</f>
        <v>1476.578</v>
      </c>
      <c r="AE89" s="15">
        <f>AB89</f>
        <v>1476.578</v>
      </c>
      <c r="AF89" s="15"/>
      <c r="AG89" s="15"/>
      <c r="AH89" s="15"/>
      <c r="AI89" s="15"/>
      <c r="AJ89" s="14" t="s">
        <v>324</v>
      </c>
      <c r="AM89" s="19"/>
      <c r="AN89" s="45"/>
      <c r="AO89" s="45"/>
    </row>
    <row r="90" spans="1:41" s="5" customFormat="1" ht="30.75" customHeight="1">
      <c r="A90" s="361" t="s">
        <v>61</v>
      </c>
      <c r="B90" s="362" t="s">
        <v>277</v>
      </c>
      <c r="C90" s="363" t="s">
        <v>209</v>
      </c>
      <c r="D90" s="364"/>
      <c r="E90" s="364"/>
      <c r="F90" s="365"/>
      <c r="G90" s="365"/>
      <c r="H90" s="365"/>
      <c r="I90" s="365"/>
      <c r="J90" s="20" t="s">
        <v>424</v>
      </c>
      <c r="K90" s="364"/>
      <c r="L90" s="365" t="s">
        <v>387</v>
      </c>
      <c r="M90" s="244" t="s">
        <v>289</v>
      </c>
      <c r="N90" s="247">
        <v>4803.62</v>
      </c>
      <c r="O90" s="247">
        <v>1803.62</v>
      </c>
      <c r="P90" s="247">
        <v>1504.3600000000001</v>
      </c>
      <c r="Q90" s="366"/>
      <c r="R90" s="366"/>
      <c r="S90" s="366"/>
      <c r="T90" s="366"/>
      <c r="U90" s="366"/>
      <c r="V90" s="366"/>
      <c r="W90" s="366"/>
      <c r="X90" s="366"/>
      <c r="Y90" s="366"/>
      <c r="Z90" s="366"/>
      <c r="AA90" s="367">
        <v>1504.36</v>
      </c>
      <c r="AB90" s="367">
        <v>1504.36</v>
      </c>
      <c r="AC90" s="366"/>
      <c r="AD90" s="366">
        <v>1504.36</v>
      </c>
      <c r="AE90" s="366">
        <v>1504.36</v>
      </c>
      <c r="AF90" s="366"/>
      <c r="AG90" s="366"/>
      <c r="AH90" s="366"/>
      <c r="AI90" s="366"/>
      <c r="AJ90" s="14" t="s">
        <v>324</v>
      </c>
      <c r="AM90" s="19"/>
      <c r="AN90" s="45"/>
      <c r="AO90" s="45"/>
    </row>
    <row r="91" spans="1:41" s="205" customFormat="1" ht="21" customHeight="1">
      <c r="A91" s="200" t="s">
        <v>314</v>
      </c>
      <c r="B91" s="201" t="s">
        <v>391</v>
      </c>
      <c r="C91" s="202"/>
      <c r="D91" s="203"/>
      <c r="E91" s="203"/>
      <c r="F91" s="202"/>
      <c r="G91" s="202"/>
      <c r="H91" s="202"/>
      <c r="I91" s="202"/>
      <c r="J91" s="203"/>
      <c r="K91" s="203"/>
      <c r="L91" s="202"/>
      <c r="M91" s="203"/>
      <c r="N91" s="204"/>
      <c r="O91" s="204"/>
      <c r="P91" s="204"/>
      <c r="Q91" s="204"/>
      <c r="R91" s="204"/>
      <c r="S91" s="204"/>
      <c r="T91" s="204"/>
      <c r="U91" s="204"/>
      <c r="V91" s="204"/>
      <c r="W91" s="204"/>
      <c r="X91" s="204"/>
      <c r="Y91" s="204"/>
      <c r="Z91" s="204"/>
      <c r="AA91" s="204">
        <f>+AA92</f>
        <v>1000</v>
      </c>
      <c r="AB91" s="204">
        <f>+AB92</f>
        <v>1000</v>
      </c>
      <c r="AC91" s="204">
        <f t="shared" ref="AC91:AE91" si="44">+AC92</f>
        <v>0</v>
      </c>
      <c r="AD91" s="204">
        <f t="shared" si="44"/>
        <v>1000</v>
      </c>
      <c r="AE91" s="204">
        <f t="shared" si="44"/>
        <v>1000</v>
      </c>
      <c r="AF91" s="204">
        <f>+AF92</f>
        <v>0</v>
      </c>
      <c r="AG91" s="204">
        <f t="shared" ref="AG91" si="45">+AG92</f>
        <v>0</v>
      </c>
      <c r="AH91" s="204">
        <f t="shared" ref="AH91" si="46">+AH92</f>
        <v>0</v>
      </c>
      <c r="AI91" s="204">
        <f t="shared" ref="AI91" si="47">+AI92</f>
        <v>0</v>
      </c>
      <c r="AJ91" s="204"/>
    </row>
    <row r="92" spans="1:41" s="310" customFormat="1" ht="30.75" customHeight="1">
      <c r="A92" s="317" t="s">
        <v>61</v>
      </c>
      <c r="B92" s="318" t="s">
        <v>240</v>
      </c>
      <c r="C92" s="319" t="s">
        <v>247</v>
      </c>
      <c r="D92" s="320"/>
      <c r="E92" s="320"/>
      <c r="F92" s="321"/>
      <c r="G92" s="321"/>
      <c r="H92" s="321"/>
      <c r="I92" s="321"/>
      <c r="J92" s="321" t="s">
        <v>250</v>
      </c>
      <c r="K92" s="320"/>
      <c r="L92" s="321" t="s">
        <v>20</v>
      </c>
      <c r="M92" s="322"/>
      <c r="N92" s="323"/>
      <c r="O92" s="323"/>
      <c r="P92" s="323"/>
      <c r="Q92" s="324"/>
      <c r="R92" s="324"/>
      <c r="S92" s="324"/>
      <c r="T92" s="324"/>
      <c r="U92" s="324"/>
      <c r="V92" s="324"/>
      <c r="W92" s="324"/>
      <c r="X92" s="324"/>
      <c r="Y92" s="324"/>
      <c r="Z92" s="324"/>
      <c r="AA92" s="325">
        <v>1000</v>
      </c>
      <c r="AB92" s="325">
        <v>1000</v>
      </c>
      <c r="AC92" s="324"/>
      <c r="AD92" s="324">
        <v>1000</v>
      </c>
      <c r="AE92" s="324">
        <f>+AD92</f>
        <v>1000</v>
      </c>
      <c r="AF92" s="324"/>
      <c r="AG92" s="324"/>
      <c r="AH92" s="324"/>
      <c r="AI92" s="324"/>
      <c r="AJ92" s="326" t="s">
        <v>321</v>
      </c>
      <c r="AM92" s="303"/>
      <c r="AN92" s="311"/>
      <c r="AO92" s="311"/>
    </row>
    <row r="93" spans="1:41" s="205" customFormat="1" ht="21" customHeight="1">
      <c r="A93" s="200" t="s">
        <v>390</v>
      </c>
      <c r="B93" s="201" t="s">
        <v>423</v>
      </c>
      <c r="C93" s="202"/>
      <c r="D93" s="203"/>
      <c r="E93" s="203"/>
      <c r="F93" s="202"/>
      <c r="G93" s="202"/>
      <c r="H93" s="202"/>
      <c r="I93" s="202"/>
      <c r="J93" s="203"/>
      <c r="K93" s="203"/>
      <c r="L93" s="202"/>
      <c r="M93" s="203"/>
      <c r="N93" s="204">
        <f t="shared" ref="N93:Z93" si="48">SUM(N94:N104)</f>
        <v>16602.7</v>
      </c>
      <c r="O93" s="204">
        <f t="shared" si="48"/>
        <v>0</v>
      </c>
      <c r="P93" s="204">
        <f t="shared" si="48"/>
        <v>16602.7</v>
      </c>
      <c r="Q93" s="204">
        <f t="shared" si="48"/>
        <v>0</v>
      </c>
      <c r="R93" s="204">
        <f t="shared" si="48"/>
        <v>0</v>
      </c>
      <c r="S93" s="204">
        <f t="shared" si="48"/>
        <v>0</v>
      </c>
      <c r="T93" s="204">
        <f t="shared" si="48"/>
        <v>0</v>
      </c>
      <c r="U93" s="204">
        <f t="shared" si="48"/>
        <v>0</v>
      </c>
      <c r="V93" s="204">
        <f t="shared" si="48"/>
        <v>0</v>
      </c>
      <c r="W93" s="204">
        <f t="shared" si="48"/>
        <v>0</v>
      </c>
      <c r="X93" s="204">
        <f t="shared" si="48"/>
        <v>0</v>
      </c>
      <c r="Y93" s="204">
        <f t="shared" si="48"/>
        <v>0</v>
      </c>
      <c r="Z93" s="204">
        <f t="shared" si="48"/>
        <v>0</v>
      </c>
      <c r="AA93" s="204">
        <f>SUM(AA94:AA104)</f>
        <v>15000</v>
      </c>
      <c r="AB93" s="204">
        <f>SUM(AB94:AB104)</f>
        <v>15000</v>
      </c>
      <c r="AC93" s="204"/>
      <c r="AD93" s="204"/>
      <c r="AE93" s="204"/>
      <c r="AF93" s="204"/>
      <c r="AG93" s="204"/>
      <c r="AH93" s="204"/>
      <c r="AI93" s="204"/>
      <c r="AJ93" s="204"/>
    </row>
    <row r="94" spans="1:41" s="310" customFormat="1" ht="26.25" customHeight="1">
      <c r="A94" s="298" t="s">
        <v>61</v>
      </c>
      <c r="B94" s="305" t="s">
        <v>370</v>
      </c>
      <c r="C94" s="395" t="s">
        <v>209</v>
      </c>
      <c r="D94" s="306"/>
      <c r="E94" s="306"/>
      <c r="F94" s="307"/>
      <c r="G94" s="307"/>
      <c r="H94" s="307"/>
      <c r="I94" s="307"/>
      <c r="J94" s="307" t="s">
        <v>210</v>
      </c>
      <c r="K94" s="306"/>
      <c r="L94" s="307" t="s">
        <v>39</v>
      </c>
      <c r="M94" s="308"/>
      <c r="N94" s="309">
        <v>460</v>
      </c>
      <c r="O94" s="309"/>
      <c r="P94" s="309">
        <v>460</v>
      </c>
      <c r="Q94" s="301"/>
      <c r="R94" s="301"/>
      <c r="S94" s="301"/>
      <c r="T94" s="301"/>
      <c r="U94" s="301"/>
      <c r="V94" s="301"/>
      <c r="W94" s="301"/>
      <c r="X94" s="301"/>
      <c r="Y94" s="301"/>
      <c r="Z94" s="301"/>
      <c r="AA94" s="301">
        <f t="shared" ref="AA94:AA98" si="49">0.9*N94</f>
        <v>414</v>
      </c>
      <c r="AB94" s="301">
        <f>+AA94</f>
        <v>414</v>
      </c>
      <c r="AC94" s="301"/>
      <c r="AD94" s="301"/>
      <c r="AE94" s="301"/>
      <c r="AF94" s="301"/>
      <c r="AG94" s="301"/>
      <c r="AH94" s="301"/>
      <c r="AI94" s="301"/>
      <c r="AJ94" s="300"/>
      <c r="AM94" s="303"/>
      <c r="AN94" s="311"/>
      <c r="AO94" s="311"/>
    </row>
    <row r="95" spans="1:41" s="310" customFormat="1" ht="26.25" customHeight="1">
      <c r="A95" s="298" t="s">
        <v>61</v>
      </c>
      <c r="B95" s="305" t="s">
        <v>415</v>
      </c>
      <c r="C95" s="395" t="s">
        <v>209</v>
      </c>
      <c r="D95" s="306"/>
      <c r="E95" s="306"/>
      <c r="F95" s="307"/>
      <c r="G95" s="307"/>
      <c r="H95" s="307"/>
      <c r="I95" s="307"/>
      <c r="J95" s="307" t="s">
        <v>210</v>
      </c>
      <c r="K95" s="306"/>
      <c r="L95" s="307" t="s">
        <v>39</v>
      </c>
      <c r="M95" s="308"/>
      <c r="N95" s="309">
        <v>460</v>
      </c>
      <c r="O95" s="309"/>
      <c r="P95" s="309">
        <v>460</v>
      </c>
      <c r="Q95" s="301"/>
      <c r="R95" s="301"/>
      <c r="S95" s="301"/>
      <c r="T95" s="301"/>
      <c r="U95" s="301"/>
      <c r="V95" s="301"/>
      <c r="W95" s="301"/>
      <c r="X95" s="301"/>
      <c r="Y95" s="301"/>
      <c r="Z95" s="301"/>
      <c r="AA95" s="301">
        <f t="shared" ref="AA95" si="50">0.9*N95</f>
        <v>414</v>
      </c>
      <c r="AB95" s="301">
        <f>+AA95</f>
        <v>414</v>
      </c>
      <c r="AC95" s="301"/>
      <c r="AD95" s="301"/>
      <c r="AE95" s="301"/>
      <c r="AF95" s="301"/>
      <c r="AG95" s="301"/>
      <c r="AH95" s="301"/>
      <c r="AI95" s="301"/>
      <c r="AJ95" s="300"/>
      <c r="AM95" s="303"/>
      <c r="AN95" s="311"/>
      <c r="AO95" s="311"/>
    </row>
    <row r="96" spans="1:41" s="310" customFormat="1" ht="26.25" customHeight="1">
      <c r="A96" s="298" t="s">
        <v>61</v>
      </c>
      <c r="B96" s="305" t="s">
        <v>412</v>
      </c>
      <c r="C96" s="395" t="s">
        <v>209</v>
      </c>
      <c r="D96" s="306"/>
      <c r="E96" s="306"/>
      <c r="F96" s="307"/>
      <c r="G96" s="307"/>
      <c r="H96" s="307"/>
      <c r="I96" s="307"/>
      <c r="J96" s="307" t="s">
        <v>210</v>
      </c>
      <c r="K96" s="306"/>
      <c r="L96" s="307" t="s">
        <v>39</v>
      </c>
      <c r="M96" s="308"/>
      <c r="N96" s="309">
        <v>410</v>
      </c>
      <c r="O96" s="309"/>
      <c r="P96" s="309">
        <v>410</v>
      </c>
      <c r="Q96" s="301"/>
      <c r="R96" s="301"/>
      <c r="S96" s="301"/>
      <c r="T96" s="301"/>
      <c r="U96" s="301"/>
      <c r="V96" s="301"/>
      <c r="W96" s="301"/>
      <c r="X96" s="301"/>
      <c r="Y96" s="301"/>
      <c r="Z96" s="301"/>
      <c r="AA96" s="301">
        <f t="shared" si="49"/>
        <v>369</v>
      </c>
      <c r="AB96" s="301">
        <f t="shared" ref="AB96:AB104" si="51">+AA96</f>
        <v>369</v>
      </c>
      <c r="AC96" s="301"/>
      <c r="AD96" s="301"/>
      <c r="AE96" s="301"/>
      <c r="AF96" s="301"/>
      <c r="AG96" s="301"/>
      <c r="AH96" s="301"/>
      <c r="AI96" s="301"/>
      <c r="AJ96" s="300"/>
      <c r="AM96" s="303"/>
      <c r="AN96" s="311"/>
      <c r="AO96" s="311"/>
    </row>
    <row r="97" spans="1:41" s="310" customFormat="1" ht="26.25" customHeight="1">
      <c r="A97" s="298" t="s">
        <v>61</v>
      </c>
      <c r="B97" s="305" t="s">
        <v>414</v>
      </c>
      <c r="C97" s="395" t="s">
        <v>209</v>
      </c>
      <c r="D97" s="306"/>
      <c r="E97" s="306"/>
      <c r="F97" s="307"/>
      <c r="G97" s="307"/>
      <c r="H97" s="307"/>
      <c r="I97" s="307"/>
      <c r="J97" s="307" t="s">
        <v>210</v>
      </c>
      <c r="K97" s="306"/>
      <c r="L97" s="307" t="s">
        <v>39</v>
      </c>
      <c r="M97" s="308"/>
      <c r="N97" s="309">
        <v>1800</v>
      </c>
      <c r="O97" s="309"/>
      <c r="P97" s="309">
        <f t="shared" ref="P97:P103" si="52">+N97</f>
        <v>1800</v>
      </c>
      <c r="Q97" s="301"/>
      <c r="R97" s="301"/>
      <c r="S97" s="301"/>
      <c r="T97" s="301"/>
      <c r="U97" s="301"/>
      <c r="V97" s="301"/>
      <c r="W97" s="301"/>
      <c r="X97" s="301"/>
      <c r="Y97" s="301"/>
      <c r="Z97" s="301"/>
      <c r="AA97" s="301">
        <f t="shared" si="49"/>
        <v>1620</v>
      </c>
      <c r="AB97" s="301">
        <f t="shared" si="51"/>
        <v>1620</v>
      </c>
      <c r="AC97" s="301"/>
      <c r="AD97" s="301"/>
      <c r="AE97" s="301"/>
      <c r="AF97" s="301"/>
      <c r="AG97" s="301"/>
      <c r="AH97" s="301"/>
      <c r="AI97" s="301"/>
      <c r="AJ97" s="300"/>
      <c r="AM97" s="303"/>
      <c r="AN97" s="311"/>
      <c r="AO97" s="311"/>
    </row>
    <row r="98" spans="1:41" s="310" customFormat="1" ht="26.25" customHeight="1">
      <c r="A98" s="298" t="s">
        <v>61</v>
      </c>
      <c r="B98" s="305" t="s">
        <v>379</v>
      </c>
      <c r="C98" s="395" t="s">
        <v>209</v>
      </c>
      <c r="D98" s="306"/>
      <c r="E98" s="306"/>
      <c r="F98" s="307"/>
      <c r="G98" s="307"/>
      <c r="H98" s="307"/>
      <c r="I98" s="307"/>
      <c r="J98" s="307" t="s">
        <v>210</v>
      </c>
      <c r="K98" s="306"/>
      <c r="L98" s="307" t="s">
        <v>39</v>
      </c>
      <c r="M98" s="308"/>
      <c r="N98" s="309">
        <v>1100</v>
      </c>
      <c r="O98" s="309"/>
      <c r="P98" s="309">
        <f t="shared" si="52"/>
        <v>1100</v>
      </c>
      <c r="Q98" s="301"/>
      <c r="R98" s="301"/>
      <c r="S98" s="301"/>
      <c r="T98" s="301"/>
      <c r="U98" s="301"/>
      <c r="V98" s="301"/>
      <c r="W98" s="301"/>
      <c r="X98" s="301"/>
      <c r="Y98" s="301"/>
      <c r="Z98" s="301"/>
      <c r="AA98" s="301">
        <f t="shared" si="49"/>
        <v>990</v>
      </c>
      <c r="AB98" s="301">
        <f t="shared" si="51"/>
        <v>990</v>
      </c>
      <c r="AC98" s="301"/>
      <c r="AD98" s="301"/>
      <c r="AE98" s="301"/>
      <c r="AF98" s="301"/>
      <c r="AG98" s="301"/>
      <c r="AH98" s="301"/>
      <c r="AI98" s="301"/>
      <c r="AJ98" s="300"/>
      <c r="AM98" s="303"/>
      <c r="AN98" s="311"/>
      <c r="AO98" s="311"/>
    </row>
    <row r="99" spans="1:41" s="310" customFormat="1" ht="26.25" customHeight="1">
      <c r="A99" s="298" t="s">
        <v>61</v>
      </c>
      <c r="B99" s="305" t="s">
        <v>368</v>
      </c>
      <c r="C99" s="395" t="s">
        <v>209</v>
      </c>
      <c r="D99" s="306"/>
      <c r="E99" s="306"/>
      <c r="F99" s="307"/>
      <c r="G99" s="307"/>
      <c r="H99" s="307"/>
      <c r="I99" s="307"/>
      <c r="J99" s="307" t="s">
        <v>210</v>
      </c>
      <c r="K99" s="306"/>
      <c r="L99" s="307" t="s">
        <v>39</v>
      </c>
      <c r="M99" s="308"/>
      <c r="N99" s="309">
        <v>520</v>
      </c>
      <c r="O99" s="309"/>
      <c r="P99" s="309">
        <f t="shared" si="52"/>
        <v>520</v>
      </c>
      <c r="Q99" s="301"/>
      <c r="R99" s="301"/>
      <c r="S99" s="301"/>
      <c r="T99" s="301"/>
      <c r="U99" s="301"/>
      <c r="V99" s="301"/>
      <c r="W99" s="301"/>
      <c r="X99" s="301"/>
      <c r="Y99" s="301"/>
      <c r="Z99" s="301"/>
      <c r="AA99" s="301">
        <f>0.9*N99</f>
        <v>468</v>
      </c>
      <c r="AB99" s="301">
        <f t="shared" si="51"/>
        <v>468</v>
      </c>
      <c r="AC99" s="301"/>
      <c r="AD99" s="301"/>
      <c r="AE99" s="301"/>
      <c r="AF99" s="301"/>
      <c r="AG99" s="301"/>
      <c r="AH99" s="301"/>
      <c r="AI99" s="301"/>
      <c r="AJ99" s="300"/>
      <c r="AM99" s="303"/>
      <c r="AN99" s="311"/>
      <c r="AO99" s="311"/>
    </row>
    <row r="100" spans="1:41" s="310" customFormat="1" ht="26.25" customHeight="1">
      <c r="A100" s="298" t="s">
        <v>61</v>
      </c>
      <c r="B100" s="305" t="s">
        <v>416</v>
      </c>
      <c r="C100" s="395" t="s">
        <v>209</v>
      </c>
      <c r="D100" s="306"/>
      <c r="E100" s="306"/>
      <c r="F100" s="307"/>
      <c r="G100" s="307"/>
      <c r="H100" s="307"/>
      <c r="I100" s="307"/>
      <c r="J100" s="307" t="s">
        <v>210</v>
      </c>
      <c r="K100" s="306"/>
      <c r="L100" s="307" t="s">
        <v>39</v>
      </c>
      <c r="M100" s="308"/>
      <c r="N100" s="309">
        <v>720</v>
      </c>
      <c r="O100" s="309"/>
      <c r="P100" s="309">
        <f t="shared" si="52"/>
        <v>720</v>
      </c>
      <c r="Q100" s="301"/>
      <c r="R100" s="301"/>
      <c r="S100" s="301"/>
      <c r="T100" s="301"/>
      <c r="U100" s="301"/>
      <c r="V100" s="301"/>
      <c r="W100" s="301"/>
      <c r="X100" s="301"/>
      <c r="Y100" s="301"/>
      <c r="Z100" s="301"/>
      <c r="AA100" s="301">
        <f>0.9*N100</f>
        <v>648</v>
      </c>
      <c r="AB100" s="301">
        <f t="shared" si="51"/>
        <v>648</v>
      </c>
      <c r="AC100" s="301"/>
      <c r="AD100" s="301"/>
      <c r="AE100" s="301"/>
      <c r="AF100" s="301"/>
      <c r="AG100" s="301"/>
      <c r="AH100" s="301"/>
      <c r="AI100" s="301"/>
      <c r="AJ100" s="300"/>
      <c r="AM100" s="303"/>
      <c r="AN100" s="311"/>
      <c r="AO100" s="311"/>
    </row>
    <row r="101" spans="1:41" s="310" customFormat="1" ht="26.25" customHeight="1">
      <c r="A101" s="298" t="s">
        <v>61</v>
      </c>
      <c r="B101" s="305" t="s">
        <v>374</v>
      </c>
      <c r="C101" s="395" t="s">
        <v>209</v>
      </c>
      <c r="D101" s="306"/>
      <c r="E101" s="306"/>
      <c r="F101" s="307"/>
      <c r="G101" s="307"/>
      <c r="H101" s="307"/>
      <c r="I101" s="307"/>
      <c r="J101" s="307" t="s">
        <v>210</v>
      </c>
      <c r="K101" s="306"/>
      <c r="L101" s="307" t="s">
        <v>39</v>
      </c>
      <c r="M101" s="308"/>
      <c r="N101" s="309">
        <v>1200</v>
      </c>
      <c r="O101" s="309"/>
      <c r="P101" s="309">
        <f t="shared" si="52"/>
        <v>1200</v>
      </c>
      <c r="Q101" s="301"/>
      <c r="R101" s="301"/>
      <c r="S101" s="301"/>
      <c r="T101" s="301"/>
      <c r="U101" s="301"/>
      <c r="V101" s="301"/>
      <c r="W101" s="301"/>
      <c r="X101" s="301"/>
      <c r="Y101" s="301"/>
      <c r="Z101" s="301"/>
      <c r="AA101" s="301">
        <f>0.9*N101</f>
        <v>1080</v>
      </c>
      <c r="AB101" s="301">
        <f t="shared" si="51"/>
        <v>1080</v>
      </c>
      <c r="AC101" s="301"/>
      <c r="AD101" s="301"/>
      <c r="AE101" s="301"/>
      <c r="AF101" s="301"/>
      <c r="AG101" s="301"/>
      <c r="AH101" s="301"/>
      <c r="AI101" s="301"/>
      <c r="AJ101" s="300"/>
      <c r="AM101" s="303"/>
      <c r="AN101" s="311"/>
      <c r="AO101" s="311"/>
    </row>
    <row r="102" spans="1:41" s="310" customFormat="1" ht="26.25" customHeight="1">
      <c r="A102" s="298" t="s">
        <v>61</v>
      </c>
      <c r="B102" s="305" t="s">
        <v>417</v>
      </c>
      <c r="C102" s="395" t="s">
        <v>209</v>
      </c>
      <c r="D102" s="306"/>
      <c r="E102" s="306"/>
      <c r="F102" s="307"/>
      <c r="G102" s="307"/>
      <c r="H102" s="307"/>
      <c r="I102" s="307"/>
      <c r="J102" s="307" t="s">
        <v>210</v>
      </c>
      <c r="K102" s="306"/>
      <c r="L102" s="307" t="s">
        <v>39</v>
      </c>
      <c r="M102" s="308"/>
      <c r="N102" s="309">
        <v>1400</v>
      </c>
      <c r="O102" s="309"/>
      <c r="P102" s="309">
        <f t="shared" si="52"/>
        <v>1400</v>
      </c>
      <c r="Q102" s="301"/>
      <c r="R102" s="301"/>
      <c r="S102" s="301"/>
      <c r="T102" s="301"/>
      <c r="U102" s="301"/>
      <c r="V102" s="301"/>
      <c r="W102" s="301"/>
      <c r="X102" s="301"/>
      <c r="Y102" s="301"/>
      <c r="Z102" s="301"/>
      <c r="AA102" s="301">
        <f>0.9*N102</f>
        <v>1260</v>
      </c>
      <c r="AB102" s="301">
        <f t="shared" si="51"/>
        <v>1260</v>
      </c>
      <c r="AC102" s="301"/>
      <c r="AD102" s="301"/>
      <c r="AE102" s="301"/>
      <c r="AF102" s="301"/>
      <c r="AG102" s="301"/>
      <c r="AH102" s="301"/>
      <c r="AI102" s="301"/>
      <c r="AJ102" s="300"/>
      <c r="AM102" s="303"/>
      <c r="AN102" s="311"/>
      <c r="AO102" s="311"/>
    </row>
    <row r="103" spans="1:41" s="310" customFormat="1" ht="26.25" customHeight="1">
      <c r="A103" s="298" t="s">
        <v>61</v>
      </c>
      <c r="B103" s="305" t="s">
        <v>376</v>
      </c>
      <c r="C103" s="395" t="s">
        <v>209</v>
      </c>
      <c r="D103" s="306"/>
      <c r="E103" s="306"/>
      <c r="F103" s="307"/>
      <c r="G103" s="307"/>
      <c r="H103" s="307"/>
      <c r="I103" s="307"/>
      <c r="J103" s="307" t="s">
        <v>210</v>
      </c>
      <c r="K103" s="306"/>
      <c r="L103" s="307" t="s">
        <v>39</v>
      </c>
      <c r="M103" s="308"/>
      <c r="N103" s="309">
        <v>2200</v>
      </c>
      <c r="O103" s="309"/>
      <c r="P103" s="309">
        <f t="shared" si="52"/>
        <v>2200</v>
      </c>
      <c r="Q103" s="301"/>
      <c r="R103" s="301"/>
      <c r="S103" s="301"/>
      <c r="T103" s="301"/>
      <c r="U103" s="301"/>
      <c r="V103" s="301"/>
      <c r="W103" s="301"/>
      <c r="X103" s="301"/>
      <c r="Y103" s="301"/>
      <c r="Z103" s="301"/>
      <c r="AA103" s="301">
        <f>0.9*N103</f>
        <v>1980</v>
      </c>
      <c r="AB103" s="301">
        <f t="shared" si="51"/>
        <v>1980</v>
      </c>
      <c r="AC103" s="301"/>
      <c r="AD103" s="301"/>
      <c r="AE103" s="301"/>
      <c r="AF103" s="301"/>
      <c r="AG103" s="301"/>
      <c r="AH103" s="301"/>
      <c r="AI103" s="301"/>
      <c r="AJ103" s="300"/>
      <c r="AM103" s="303"/>
      <c r="AN103" s="311"/>
      <c r="AO103" s="311"/>
    </row>
    <row r="104" spans="1:41" s="310" customFormat="1" ht="26.25" customHeight="1">
      <c r="A104" s="317" t="s">
        <v>61</v>
      </c>
      <c r="B104" s="318" t="s">
        <v>281</v>
      </c>
      <c r="C104" s="319" t="s">
        <v>209</v>
      </c>
      <c r="D104" s="320"/>
      <c r="E104" s="320"/>
      <c r="F104" s="321"/>
      <c r="G104" s="321"/>
      <c r="H104" s="321"/>
      <c r="I104" s="321"/>
      <c r="J104" s="307" t="s">
        <v>210</v>
      </c>
      <c r="K104" s="320"/>
      <c r="L104" s="307" t="s">
        <v>39</v>
      </c>
      <c r="M104" s="322"/>
      <c r="N104" s="323">
        <f>+AA104+AA104*10%</f>
        <v>6332.7</v>
      </c>
      <c r="O104" s="323"/>
      <c r="P104" s="323">
        <f>N104</f>
        <v>6332.7</v>
      </c>
      <c r="Q104" s="324"/>
      <c r="R104" s="324"/>
      <c r="S104" s="324"/>
      <c r="T104" s="324"/>
      <c r="U104" s="324"/>
      <c r="V104" s="324"/>
      <c r="W104" s="324"/>
      <c r="X104" s="324"/>
      <c r="Y104" s="324"/>
      <c r="Z104" s="324"/>
      <c r="AA104" s="324">
        <f>15000-SUM(AA94:AA103)</f>
        <v>5757</v>
      </c>
      <c r="AB104" s="324">
        <f t="shared" si="51"/>
        <v>5757</v>
      </c>
      <c r="AC104" s="324"/>
      <c r="AD104" s="324"/>
      <c r="AE104" s="324"/>
      <c r="AF104" s="324"/>
      <c r="AG104" s="324"/>
      <c r="AH104" s="324"/>
      <c r="AI104" s="324"/>
      <c r="AJ104" s="326" t="s">
        <v>441</v>
      </c>
      <c r="AM104" s="303"/>
      <c r="AN104" s="311"/>
      <c r="AO104" s="311"/>
    </row>
    <row r="105" spans="1:41" ht="24" customHeight="1">
      <c r="A105" s="439" t="s">
        <v>275</v>
      </c>
      <c r="B105" s="439" t="s">
        <v>293</v>
      </c>
      <c r="C105" s="439"/>
      <c r="D105" s="440"/>
      <c r="E105" s="440"/>
      <c r="F105" s="439"/>
      <c r="G105" s="439"/>
      <c r="H105" s="439"/>
      <c r="I105" s="439"/>
      <c r="J105" s="440"/>
      <c r="K105" s="440"/>
      <c r="L105" s="439"/>
      <c r="M105" s="440"/>
      <c r="N105" s="441">
        <f t="shared" ref="N105:AF105" si="53">SUM(N107:N119)</f>
        <v>1928.1361019999999</v>
      </c>
      <c r="O105" s="441">
        <f t="shared" si="53"/>
        <v>1925.4861019999998</v>
      </c>
      <c r="P105" s="441">
        <f t="shared" si="53"/>
        <v>1928.1361019999999</v>
      </c>
      <c r="Q105" s="441">
        <f t="shared" si="53"/>
        <v>0</v>
      </c>
      <c r="R105" s="441">
        <f t="shared" si="53"/>
        <v>0</v>
      </c>
      <c r="S105" s="441">
        <f t="shared" si="53"/>
        <v>0</v>
      </c>
      <c r="T105" s="441">
        <f t="shared" si="53"/>
        <v>0</v>
      </c>
      <c r="U105" s="441">
        <f t="shared" si="53"/>
        <v>0</v>
      </c>
      <c r="V105" s="441">
        <f t="shared" si="53"/>
        <v>0</v>
      </c>
      <c r="W105" s="441">
        <f t="shared" si="53"/>
        <v>0</v>
      </c>
      <c r="X105" s="441">
        <f t="shared" si="53"/>
        <v>0</v>
      </c>
      <c r="Y105" s="441">
        <f t="shared" si="53"/>
        <v>0</v>
      </c>
      <c r="Z105" s="441">
        <f t="shared" si="53"/>
        <v>0</v>
      </c>
      <c r="AA105" s="441">
        <f t="shared" si="53"/>
        <v>9811.2247819999993</v>
      </c>
      <c r="AB105" s="441">
        <f t="shared" si="53"/>
        <v>9811.2247819999993</v>
      </c>
      <c r="AC105" s="441">
        <f t="shared" si="53"/>
        <v>1836.158588</v>
      </c>
      <c r="AD105" s="441">
        <f t="shared" si="53"/>
        <v>9811.2247819999993</v>
      </c>
      <c r="AE105" s="441">
        <f t="shared" si="53"/>
        <v>9811.2247819999993</v>
      </c>
      <c r="AF105" s="441">
        <f t="shared" si="53"/>
        <v>1836.158588</v>
      </c>
      <c r="AG105" s="441"/>
      <c r="AH105" s="441"/>
      <c r="AI105" s="441"/>
      <c r="AJ105" s="441"/>
      <c r="AK105" s="42"/>
      <c r="AL105" s="44"/>
      <c r="AN105" s="44"/>
    </row>
    <row r="106" spans="1:41" s="205" customFormat="1" ht="21" customHeight="1">
      <c r="A106" s="442" t="s">
        <v>313</v>
      </c>
      <c r="B106" s="443" t="s">
        <v>244</v>
      </c>
      <c r="C106" s="444"/>
      <c r="D106" s="445"/>
      <c r="E106" s="445"/>
      <c r="F106" s="444"/>
      <c r="G106" s="444"/>
      <c r="H106" s="444"/>
      <c r="I106" s="444"/>
      <c r="J106" s="445"/>
      <c r="K106" s="445"/>
      <c r="L106" s="444"/>
      <c r="M106" s="445"/>
      <c r="N106" s="446"/>
      <c r="O106" s="446"/>
      <c r="P106" s="446"/>
      <c r="Q106" s="446"/>
      <c r="R106" s="446"/>
      <c r="S106" s="446"/>
      <c r="T106" s="446"/>
      <c r="U106" s="446"/>
      <c r="V106" s="446"/>
      <c r="W106" s="446"/>
      <c r="X106" s="446"/>
      <c r="Y106" s="446"/>
      <c r="Z106" s="446"/>
      <c r="AA106" s="446"/>
      <c r="AB106" s="446"/>
      <c r="AC106" s="446"/>
      <c r="AD106" s="446"/>
      <c r="AE106" s="446"/>
      <c r="AF106" s="446"/>
      <c r="AG106" s="446"/>
      <c r="AH106" s="446"/>
      <c r="AI106" s="446"/>
      <c r="AJ106" s="446"/>
    </row>
    <row r="107" spans="1:41" s="5" customFormat="1" ht="25.5" customHeight="1">
      <c r="A107" s="11" t="s">
        <v>61</v>
      </c>
      <c r="B107" s="107" t="s">
        <v>294</v>
      </c>
      <c r="C107" s="108" t="s">
        <v>209</v>
      </c>
      <c r="D107" s="21"/>
      <c r="E107" s="21"/>
      <c r="F107" s="20"/>
      <c r="G107" s="20"/>
      <c r="H107" s="20"/>
      <c r="I107" s="20"/>
      <c r="J107" s="20" t="s">
        <v>250</v>
      </c>
      <c r="K107" s="21"/>
      <c r="L107" s="20"/>
      <c r="M107" s="106"/>
      <c r="N107" s="109"/>
      <c r="O107" s="109"/>
      <c r="P107" s="109"/>
      <c r="Q107" s="15"/>
      <c r="R107" s="15"/>
      <c r="S107" s="15"/>
      <c r="T107" s="15"/>
      <c r="U107" s="15"/>
      <c r="V107" s="15"/>
      <c r="W107" s="15"/>
      <c r="X107" s="15"/>
      <c r="Y107" s="15"/>
      <c r="Z107" s="15"/>
      <c r="AA107" s="15">
        <v>1176.9345880000001</v>
      </c>
      <c r="AB107" s="15">
        <f>+AA107</f>
        <v>1176.9345880000001</v>
      </c>
      <c r="AC107" s="15">
        <f>+AB107</f>
        <v>1176.9345880000001</v>
      </c>
      <c r="AD107" s="15">
        <f>AA107</f>
        <v>1176.9345880000001</v>
      </c>
      <c r="AE107" s="15">
        <f>AB107</f>
        <v>1176.9345880000001</v>
      </c>
      <c r="AF107" s="15">
        <f>AC107</f>
        <v>1176.9345880000001</v>
      </c>
      <c r="AG107" s="15"/>
      <c r="AH107" s="15"/>
      <c r="AI107" s="15"/>
      <c r="AJ107" s="14"/>
      <c r="AM107" s="19"/>
      <c r="AN107" s="45"/>
      <c r="AO107" s="45"/>
    </row>
    <row r="108" spans="1:41" s="5" customFormat="1" ht="25.5" customHeight="1">
      <c r="A108" s="11" t="s">
        <v>61</v>
      </c>
      <c r="B108" s="107" t="s">
        <v>295</v>
      </c>
      <c r="C108" s="108" t="s">
        <v>209</v>
      </c>
      <c r="D108" s="21"/>
      <c r="E108" s="21"/>
      <c r="F108" s="20"/>
      <c r="G108" s="20"/>
      <c r="H108" s="20"/>
      <c r="I108" s="20"/>
      <c r="J108" s="20" t="s">
        <v>250</v>
      </c>
      <c r="K108" s="21"/>
      <c r="L108" s="20"/>
      <c r="M108" s="106"/>
      <c r="N108" s="109"/>
      <c r="O108" s="109"/>
      <c r="P108" s="109"/>
      <c r="Q108" s="15"/>
      <c r="R108" s="15"/>
      <c r="S108" s="15"/>
      <c r="T108" s="15"/>
      <c r="U108" s="15"/>
      <c r="V108" s="15"/>
      <c r="W108" s="15"/>
      <c r="X108" s="15"/>
      <c r="Y108" s="15"/>
      <c r="Z108" s="15"/>
      <c r="AA108" s="15">
        <v>537.78899999999999</v>
      </c>
      <c r="AB108" s="15">
        <f>+AA108</f>
        <v>537.78899999999999</v>
      </c>
      <c r="AC108" s="15">
        <f>+AB108</f>
        <v>537.78899999999999</v>
      </c>
      <c r="AD108" s="15">
        <f t="shared" ref="AD108:AD110" si="54">AA108</f>
        <v>537.78899999999999</v>
      </c>
      <c r="AE108" s="15">
        <f t="shared" ref="AE108:AE110" si="55">AB108</f>
        <v>537.78899999999999</v>
      </c>
      <c r="AF108" s="15">
        <f t="shared" ref="AF108:AF110" si="56">AC108</f>
        <v>537.78899999999999</v>
      </c>
      <c r="AG108" s="15"/>
      <c r="AH108" s="15"/>
      <c r="AI108" s="15"/>
      <c r="AJ108" s="14"/>
      <c r="AM108" s="19"/>
      <c r="AN108" s="45"/>
      <c r="AO108" s="45"/>
    </row>
    <row r="109" spans="1:41" s="5" customFormat="1" ht="25.5" customHeight="1">
      <c r="A109" s="11" t="s">
        <v>61</v>
      </c>
      <c r="B109" s="107" t="s">
        <v>296</v>
      </c>
      <c r="C109" s="108" t="s">
        <v>209</v>
      </c>
      <c r="D109" s="21"/>
      <c r="E109" s="21"/>
      <c r="F109" s="20"/>
      <c r="G109" s="20"/>
      <c r="H109" s="20"/>
      <c r="I109" s="20"/>
      <c r="J109" s="20" t="s">
        <v>250</v>
      </c>
      <c r="K109" s="21"/>
      <c r="L109" s="20"/>
      <c r="M109" s="106"/>
      <c r="N109" s="109"/>
      <c r="O109" s="109"/>
      <c r="P109" s="109"/>
      <c r="Q109" s="15"/>
      <c r="R109" s="15"/>
      <c r="S109" s="15"/>
      <c r="T109" s="15"/>
      <c r="U109" s="15"/>
      <c r="V109" s="15"/>
      <c r="W109" s="15"/>
      <c r="X109" s="15"/>
      <c r="Y109" s="15"/>
      <c r="Z109" s="15"/>
      <c r="AA109" s="15">
        <v>26.498000000000001</v>
      </c>
      <c r="AB109" s="15">
        <f t="shared" ref="AB109:AB110" si="57">+AA109</f>
        <v>26.498000000000001</v>
      </c>
      <c r="AC109" s="15">
        <f>+AB109</f>
        <v>26.498000000000001</v>
      </c>
      <c r="AD109" s="15">
        <f t="shared" si="54"/>
        <v>26.498000000000001</v>
      </c>
      <c r="AE109" s="15">
        <f t="shared" si="55"/>
        <v>26.498000000000001</v>
      </c>
      <c r="AF109" s="15">
        <f t="shared" si="56"/>
        <v>26.498000000000001</v>
      </c>
      <c r="AG109" s="15"/>
      <c r="AH109" s="15"/>
      <c r="AI109" s="15"/>
      <c r="AJ109" s="14"/>
      <c r="AM109" s="19"/>
      <c r="AN109" s="45"/>
      <c r="AO109" s="45"/>
    </row>
    <row r="110" spans="1:41" s="5" customFormat="1" ht="38.25">
      <c r="A110" s="11" t="s">
        <v>61</v>
      </c>
      <c r="B110" s="107" t="s">
        <v>297</v>
      </c>
      <c r="C110" s="108" t="s">
        <v>209</v>
      </c>
      <c r="D110" s="21"/>
      <c r="E110" s="21"/>
      <c r="F110" s="20"/>
      <c r="G110" s="20"/>
      <c r="H110" s="20"/>
      <c r="I110" s="20"/>
      <c r="J110" s="20" t="s">
        <v>250</v>
      </c>
      <c r="K110" s="21"/>
      <c r="L110" s="20"/>
      <c r="M110" s="106"/>
      <c r="N110" s="109"/>
      <c r="O110" s="109"/>
      <c r="P110" s="109"/>
      <c r="Q110" s="15"/>
      <c r="R110" s="15"/>
      <c r="S110" s="15"/>
      <c r="T110" s="15"/>
      <c r="U110" s="15"/>
      <c r="V110" s="15"/>
      <c r="W110" s="15"/>
      <c r="X110" s="15"/>
      <c r="Y110" s="15"/>
      <c r="Z110" s="15"/>
      <c r="AA110" s="15">
        <v>94.936999999999998</v>
      </c>
      <c r="AB110" s="15">
        <f t="shared" si="57"/>
        <v>94.936999999999998</v>
      </c>
      <c r="AC110" s="15">
        <f>+AB110</f>
        <v>94.936999999999998</v>
      </c>
      <c r="AD110" s="15">
        <f t="shared" si="54"/>
        <v>94.936999999999998</v>
      </c>
      <c r="AE110" s="15">
        <f t="shared" si="55"/>
        <v>94.936999999999998</v>
      </c>
      <c r="AF110" s="15">
        <f t="shared" si="56"/>
        <v>94.936999999999998</v>
      </c>
      <c r="AG110" s="15"/>
      <c r="AH110" s="15"/>
      <c r="AI110" s="15"/>
      <c r="AJ110" s="14"/>
      <c r="AM110" s="19"/>
      <c r="AN110" s="45"/>
      <c r="AO110" s="45"/>
    </row>
    <row r="111" spans="1:41" s="205" customFormat="1" ht="21" customHeight="1">
      <c r="A111" s="442" t="s">
        <v>314</v>
      </c>
      <c r="B111" s="443" t="s">
        <v>280</v>
      </c>
      <c r="C111" s="444"/>
      <c r="D111" s="445"/>
      <c r="E111" s="445"/>
      <c r="F111" s="444"/>
      <c r="G111" s="444"/>
      <c r="H111" s="444"/>
      <c r="I111" s="444"/>
      <c r="J111" s="445"/>
      <c r="K111" s="445"/>
      <c r="L111" s="444"/>
      <c r="M111" s="445"/>
      <c r="N111" s="446"/>
      <c r="O111" s="446"/>
      <c r="P111" s="446"/>
      <c r="Q111" s="446"/>
      <c r="R111" s="15"/>
      <c r="S111" s="446"/>
      <c r="T111" s="446"/>
      <c r="U111" s="446"/>
      <c r="V111" s="446"/>
      <c r="W111" s="446"/>
      <c r="X111" s="446"/>
      <c r="Y111" s="446"/>
      <c r="Z111" s="446"/>
      <c r="AA111" s="446"/>
      <c r="AB111" s="446"/>
      <c r="AC111" s="446"/>
      <c r="AD111" s="446"/>
      <c r="AE111" s="446"/>
      <c r="AF111" s="446"/>
      <c r="AG111" s="446"/>
      <c r="AH111" s="446"/>
      <c r="AI111" s="446"/>
      <c r="AJ111" s="446"/>
    </row>
    <row r="112" spans="1:41" s="5" customFormat="1" ht="25.5">
      <c r="A112" s="11" t="s">
        <v>61</v>
      </c>
      <c r="B112" s="107" t="s">
        <v>242</v>
      </c>
      <c r="C112" s="108" t="s">
        <v>309</v>
      </c>
      <c r="D112" s="21"/>
      <c r="E112" s="21"/>
      <c r="F112" s="20"/>
      <c r="G112" s="20"/>
      <c r="H112" s="20"/>
      <c r="I112" s="20"/>
      <c r="J112" s="20" t="s">
        <v>250</v>
      </c>
      <c r="K112" s="21"/>
      <c r="L112" s="20">
        <v>2016</v>
      </c>
      <c r="M112" s="106" t="s">
        <v>255</v>
      </c>
      <c r="N112" s="109"/>
      <c r="O112" s="109"/>
      <c r="P112" s="109"/>
      <c r="Q112" s="15"/>
      <c r="R112" s="15"/>
      <c r="S112" s="15"/>
      <c r="T112" s="15"/>
      <c r="U112" s="15"/>
      <c r="V112" s="15"/>
      <c r="W112" s="15"/>
      <c r="X112" s="15"/>
      <c r="Y112" s="15"/>
      <c r="Z112" s="15"/>
      <c r="AA112" s="15">
        <v>425.01519400000001</v>
      </c>
      <c r="AB112" s="15">
        <f>+AA112</f>
        <v>425.01519400000001</v>
      </c>
      <c r="AC112" s="15"/>
      <c r="AD112" s="15">
        <v>425.01519400000001</v>
      </c>
      <c r="AE112" s="15">
        <v>425.01519400000001</v>
      </c>
      <c r="AF112" s="15"/>
      <c r="AG112" s="15"/>
      <c r="AH112" s="15"/>
      <c r="AI112" s="15"/>
      <c r="AJ112" s="14"/>
      <c r="AM112" s="19"/>
      <c r="AN112" s="45"/>
      <c r="AO112" s="45"/>
    </row>
    <row r="113" spans="1:41" s="5" customFormat="1" ht="25.5">
      <c r="A113" s="11" t="s">
        <v>61</v>
      </c>
      <c r="B113" s="107" t="s">
        <v>298</v>
      </c>
      <c r="C113" s="108" t="s">
        <v>209</v>
      </c>
      <c r="D113" s="21"/>
      <c r="E113" s="21"/>
      <c r="F113" s="20"/>
      <c r="G113" s="20"/>
      <c r="H113" s="20"/>
      <c r="I113" s="20"/>
      <c r="J113" s="20" t="s">
        <v>250</v>
      </c>
      <c r="K113" s="21"/>
      <c r="L113" s="20">
        <v>2016</v>
      </c>
      <c r="M113" s="106" t="s">
        <v>305</v>
      </c>
      <c r="N113" s="109">
        <v>415.13610199999999</v>
      </c>
      <c r="O113" s="109">
        <v>415.13610199999999</v>
      </c>
      <c r="P113" s="109">
        <f t="shared" ref="P113:P118" si="58">+N113</f>
        <v>415.13610199999999</v>
      </c>
      <c r="Q113" s="15"/>
      <c r="R113" s="15"/>
      <c r="S113" s="15"/>
      <c r="T113" s="15"/>
      <c r="U113" s="15"/>
      <c r="V113" s="15"/>
      <c r="W113" s="15"/>
      <c r="X113" s="15"/>
      <c r="Y113" s="15"/>
      <c r="Z113" s="15"/>
      <c r="AA113" s="15">
        <v>350.05099999999999</v>
      </c>
      <c r="AB113" s="15">
        <f t="shared" ref="AB113:AB119" si="59">+AA113</f>
        <v>350.05099999999999</v>
      </c>
      <c r="AC113" s="15"/>
      <c r="AD113" s="15">
        <f t="shared" ref="AD113:AD119" si="60">AA113</f>
        <v>350.05099999999999</v>
      </c>
      <c r="AE113" s="15">
        <f t="shared" ref="AE113:AE119" si="61">AD113</f>
        <v>350.05099999999999</v>
      </c>
      <c r="AF113" s="15"/>
      <c r="AG113" s="15"/>
      <c r="AH113" s="15"/>
      <c r="AI113" s="15"/>
      <c r="AJ113" s="14"/>
      <c r="AM113" s="19"/>
      <c r="AN113" s="45"/>
      <c r="AO113" s="45"/>
    </row>
    <row r="114" spans="1:41" s="5" customFormat="1" ht="20.25" customHeight="1">
      <c r="A114" s="11" t="s">
        <v>61</v>
      </c>
      <c r="B114" s="107" t="s">
        <v>299</v>
      </c>
      <c r="C114" s="108" t="s">
        <v>209</v>
      </c>
      <c r="D114" s="21"/>
      <c r="E114" s="21"/>
      <c r="F114" s="20"/>
      <c r="G114" s="20"/>
      <c r="H114" s="20"/>
      <c r="I114" s="20"/>
      <c r="J114" s="20" t="s">
        <v>250</v>
      </c>
      <c r="K114" s="21"/>
      <c r="L114" s="20" t="s">
        <v>20</v>
      </c>
      <c r="M114" s="106"/>
      <c r="N114" s="109"/>
      <c r="O114" s="109"/>
      <c r="P114" s="109"/>
      <c r="Q114" s="15"/>
      <c r="R114" s="15"/>
      <c r="S114" s="15"/>
      <c r="T114" s="15"/>
      <c r="U114" s="15"/>
      <c r="V114" s="15"/>
      <c r="W114" s="15"/>
      <c r="X114" s="15"/>
      <c r="Y114" s="15"/>
      <c r="Z114" s="15"/>
      <c r="AA114" s="15">
        <v>4200</v>
      </c>
      <c r="AB114" s="15">
        <f t="shared" si="59"/>
        <v>4200</v>
      </c>
      <c r="AC114" s="15"/>
      <c r="AD114" s="15">
        <v>4200</v>
      </c>
      <c r="AE114" s="15">
        <f t="shared" si="61"/>
        <v>4200</v>
      </c>
      <c r="AF114" s="15"/>
      <c r="AG114" s="15"/>
      <c r="AH114" s="15"/>
      <c r="AI114" s="15"/>
      <c r="AJ114" s="14"/>
      <c r="AM114" s="19"/>
      <c r="AN114" s="45"/>
      <c r="AO114" s="45"/>
    </row>
    <row r="115" spans="1:41" s="5" customFormat="1" ht="25.5">
      <c r="A115" s="11" t="s">
        <v>61</v>
      </c>
      <c r="B115" s="107" t="s">
        <v>300</v>
      </c>
      <c r="C115" s="108" t="s">
        <v>311</v>
      </c>
      <c r="D115" s="21"/>
      <c r="E115" s="21"/>
      <c r="F115" s="20"/>
      <c r="G115" s="20"/>
      <c r="H115" s="20"/>
      <c r="I115" s="20"/>
      <c r="J115" s="20" t="s">
        <v>250</v>
      </c>
      <c r="K115" s="21"/>
      <c r="L115" s="20">
        <v>2016</v>
      </c>
      <c r="M115" s="106" t="s">
        <v>306</v>
      </c>
      <c r="N115" s="109">
        <v>700</v>
      </c>
      <c r="O115" s="109">
        <v>700</v>
      </c>
      <c r="P115" s="109">
        <f t="shared" si="58"/>
        <v>700</v>
      </c>
      <c r="Q115" s="15"/>
      <c r="R115" s="15"/>
      <c r="S115" s="15"/>
      <c r="T115" s="15"/>
      <c r="U115" s="15"/>
      <c r="V115" s="15"/>
      <c r="W115" s="15"/>
      <c r="X115" s="15"/>
      <c r="Y115" s="15"/>
      <c r="Z115" s="15"/>
      <c r="AA115" s="15">
        <v>700</v>
      </c>
      <c r="AB115" s="15">
        <f t="shared" si="59"/>
        <v>700</v>
      </c>
      <c r="AC115" s="15"/>
      <c r="AD115" s="15">
        <f t="shared" si="60"/>
        <v>700</v>
      </c>
      <c r="AE115" s="15">
        <f t="shared" si="61"/>
        <v>700</v>
      </c>
      <c r="AF115" s="15"/>
      <c r="AG115" s="15"/>
      <c r="AH115" s="15"/>
      <c r="AI115" s="15"/>
      <c r="AJ115" s="14"/>
      <c r="AM115" s="19"/>
      <c r="AN115" s="45"/>
      <c r="AO115" s="45"/>
    </row>
    <row r="116" spans="1:41" s="5" customFormat="1" ht="25.5">
      <c r="A116" s="11" t="s">
        <v>61</v>
      </c>
      <c r="B116" s="107" t="s">
        <v>301</v>
      </c>
      <c r="C116" s="108" t="s">
        <v>310</v>
      </c>
      <c r="D116" s="21"/>
      <c r="E116" s="21"/>
      <c r="F116" s="20"/>
      <c r="G116" s="20"/>
      <c r="H116" s="20"/>
      <c r="I116" s="20"/>
      <c r="J116" s="20" t="s">
        <v>250</v>
      </c>
      <c r="K116" s="21"/>
      <c r="L116" s="20">
        <v>2016</v>
      </c>
      <c r="M116" s="106" t="s">
        <v>307</v>
      </c>
      <c r="N116" s="109">
        <v>150</v>
      </c>
      <c r="O116" s="109">
        <v>150</v>
      </c>
      <c r="P116" s="109">
        <f t="shared" si="58"/>
        <v>150</v>
      </c>
      <c r="Q116" s="15"/>
      <c r="R116" s="15"/>
      <c r="S116" s="15"/>
      <c r="T116" s="15"/>
      <c r="U116" s="15"/>
      <c r="V116" s="15"/>
      <c r="W116" s="15"/>
      <c r="X116" s="15"/>
      <c r="Y116" s="15"/>
      <c r="Z116" s="15"/>
      <c r="AA116" s="15">
        <f t="shared" ref="AA116:AA117" si="62">N116</f>
        <v>150</v>
      </c>
      <c r="AB116" s="15">
        <f t="shared" si="59"/>
        <v>150</v>
      </c>
      <c r="AC116" s="15"/>
      <c r="AD116" s="15">
        <f t="shared" si="60"/>
        <v>150</v>
      </c>
      <c r="AE116" s="15">
        <f t="shared" si="61"/>
        <v>150</v>
      </c>
      <c r="AF116" s="15"/>
      <c r="AG116" s="15"/>
      <c r="AH116" s="15"/>
      <c r="AI116" s="15"/>
      <c r="AJ116" s="14"/>
      <c r="AM116" s="19"/>
      <c r="AN116" s="45"/>
      <c r="AO116" s="45"/>
    </row>
    <row r="117" spans="1:41" s="5" customFormat="1" ht="25.5">
      <c r="A117" s="11" t="s">
        <v>61</v>
      </c>
      <c r="B117" s="107" t="s">
        <v>302</v>
      </c>
      <c r="C117" s="108" t="s">
        <v>312</v>
      </c>
      <c r="D117" s="21"/>
      <c r="E117" s="21"/>
      <c r="F117" s="20"/>
      <c r="G117" s="20"/>
      <c r="H117" s="20"/>
      <c r="I117" s="20"/>
      <c r="J117" s="20" t="s">
        <v>449</v>
      </c>
      <c r="K117" s="21"/>
      <c r="L117" s="20">
        <v>2016</v>
      </c>
      <c r="M117" s="106" t="s">
        <v>456</v>
      </c>
      <c r="N117" s="109">
        <v>150</v>
      </c>
      <c r="O117" s="109">
        <v>147.35</v>
      </c>
      <c r="P117" s="109">
        <f t="shared" si="58"/>
        <v>150</v>
      </c>
      <c r="Q117" s="15"/>
      <c r="R117" s="15"/>
      <c r="S117" s="15"/>
      <c r="T117" s="15"/>
      <c r="U117" s="15"/>
      <c r="V117" s="15"/>
      <c r="W117" s="15"/>
      <c r="X117" s="15"/>
      <c r="Y117" s="15"/>
      <c r="Z117" s="15"/>
      <c r="AA117" s="15">
        <f t="shared" si="62"/>
        <v>150</v>
      </c>
      <c r="AB117" s="15">
        <f t="shared" si="59"/>
        <v>150</v>
      </c>
      <c r="AC117" s="15"/>
      <c r="AD117" s="15">
        <f t="shared" si="60"/>
        <v>150</v>
      </c>
      <c r="AE117" s="15">
        <f t="shared" si="61"/>
        <v>150</v>
      </c>
      <c r="AF117" s="15"/>
      <c r="AG117" s="15"/>
      <c r="AH117" s="15"/>
      <c r="AI117" s="15"/>
      <c r="AJ117" s="14"/>
      <c r="AM117" s="19"/>
      <c r="AN117" s="45"/>
      <c r="AO117" s="45"/>
    </row>
    <row r="118" spans="1:41" s="5" customFormat="1" ht="25.5">
      <c r="A118" s="11" t="s">
        <v>61</v>
      </c>
      <c r="B118" s="107" t="s">
        <v>303</v>
      </c>
      <c r="C118" s="108" t="s">
        <v>209</v>
      </c>
      <c r="D118" s="21"/>
      <c r="E118" s="21"/>
      <c r="F118" s="20"/>
      <c r="G118" s="20"/>
      <c r="H118" s="20"/>
      <c r="I118" s="20"/>
      <c r="J118" s="20" t="s">
        <v>424</v>
      </c>
      <c r="K118" s="21"/>
      <c r="L118" s="20">
        <v>2016</v>
      </c>
      <c r="M118" s="106" t="s">
        <v>308</v>
      </c>
      <c r="N118" s="109">
        <v>513</v>
      </c>
      <c r="O118" s="109">
        <v>513</v>
      </c>
      <c r="P118" s="109">
        <f t="shared" si="58"/>
        <v>513</v>
      </c>
      <c r="Q118" s="15"/>
      <c r="R118" s="15"/>
      <c r="S118" s="15"/>
      <c r="T118" s="15"/>
      <c r="U118" s="15"/>
      <c r="V118" s="15"/>
      <c r="W118" s="15"/>
      <c r="X118" s="15"/>
      <c r="Y118" s="15"/>
      <c r="Z118" s="15"/>
      <c r="AA118" s="15">
        <v>500</v>
      </c>
      <c r="AB118" s="15">
        <f t="shared" si="59"/>
        <v>500</v>
      </c>
      <c r="AC118" s="15"/>
      <c r="AD118" s="15">
        <f t="shared" si="60"/>
        <v>500</v>
      </c>
      <c r="AE118" s="15">
        <f t="shared" si="61"/>
        <v>500</v>
      </c>
      <c r="AF118" s="15"/>
      <c r="AG118" s="15"/>
      <c r="AH118" s="15"/>
      <c r="AI118" s="15"/>
      <c r="AJ118" s="14"/>
      <c r="AM118" s="19"/>
      <c r="AN118" s="45"/>
      <c r="AO118" s="45"/>
    </row>
    <row r="119" spans="1:41" s="5" customFormat="1" ht="23.25" customHeight="1">
      <c r="A119" s="11" t="s">
        <v>61</v>
      </c>
      <c r="B119" s="107" t="s">
        <v>304</v>
      </c>
      <c r="C119" s="108" t="s">
        <v>209</v>
      </c>
      <c r="D119" s="21"/>
      <c r="E119" s="21"/>
      <c r="F119" s="20"/>
      <c r="G119" s="20"/>
      <c r="H119" s="20"/>
      <c r="I119" s="20"/>
      <c r="J119" s="20" t="s">
        <v>16</v>
      </c>
      <c r="K119" s="21"/>
      <c r="L119" s="20" t="s">
        <v>20</v>
      </c>
      <c r="M119" s="106"/>
      <c r="N119" s="109"/>
      <c r="O119" s="109"/>
      <c r="P119" s="109"/>
      <c r="Q119" s="15"/>
      <c r="R119" s="15"/>
      <c r="S119" s="15"/>
      <c r="T119" s="15"/>
      <c r="U119" s="15"/>
      <c r="V119" s="15"/>
      <c r="W119" s="15"/>
      <c r="X119" s="15"/>
      <c r="Y119" s="15"/>
      <c r="Z119" s="15"/>
      <c r="AA119" s="15">
        <v>1500</v>
      </c>
      <c r="AB119" s="15">
        <f t="shared" si="59"/>
        <v>1500</v>
      </c>
      <c r="AC119" s="15"/>
      <c r="AD119" s="15">
        <f t="shared" si="60"/>
        <v>1500</v>
      </c>
      <c r="AE119" s="15">
        <f t="shared" si="61"/>
        <v>1500</v>
      </c>
      <c r="AF119" s="15"/>
      <c r="AG119" s="15"/>
      <c r="AH119" s="15"/>
      <c r="AI119" s="15"/>
      <c r="AJ119" s="14"/>
      <c r="AM119" s="19"/>
      <c r="AN119" s="45"/>
      <c r="AO119" s="45"/>
    </row>
    <row r="120" spans="1:41" s="345" customFormat="1" ht="27.95" customHeight="1">
      <c r="A120" s="342" t="s">
        <v>396</v>
      </c>
      <c r="B120" s="342" t="s">
        <v>399</v>
      </c>
      <c r="C120" s="342"/>
      <c r="D120" s="343"/>
      <c r="E120" s="343"/>
      <c r="F120" s="342" t="s">
        <v>79</v>
      </c>
      <c r="G120" s="342" t="s">
        <v>79</v>
      </c>
      <c r="H120" s="342" t="s">
        <v>82</v>
      </c>
      <c r="I120" s="342"/>
      <c r="J120" s="343"/>
      <c r="K120" s="343"/>
      <c r="L120" s="342"/>
      <c r="M120" s="343"/>
      <c r="N120" s="344">
        <f t="shared" ref="N120:AI120" si="63">SUM(N121:N124)</f>
        <v>28658</v>
      </c>
      <c r="O120" s="344">
        <f t="shared" si="63"/>
        <v>0</v>
      </c>
      <c r="P120" s="344">
        <f t="shared" si="63"/>
        <v>28658</v>
      </c>
      <c r="Q120" s="344">
        <f t="shared" si="63"/>
        <v>912.94600000000003</v>
      </c>
      <c r="R120" s="344">
        <f t="shared" si="63"/>
        <v>912.94600000000003</v>
      </c>
      <c r="S120" s="344">
        <f t="shared" si="63"/>
        <v>0</v>
      </c>
      <c r="T120" s="344">
        <f t="shared" si="63"/>
        <v>0</v>
      </c>
      <c r="U120" s="344">
        <f t="shared" si="63"/>
        <v>0</v>
      </c>
      <c r="V120" s="344">
        <f t="shared" si="63"/>
        <v>0</v>
      </c>
      <c r="W120" s="344">
        <f t="shared" si="63"/>
        <v>0</v>
      </c>
      <c r="X120" s="344">
        <f t="shared" si="63"/>
        <v>0</v>
      </c>
      <c r="Y120" s="344">
        <f t="shared" si="63"/>
        <v>0</v>
      </c>
      <c r="Z120" s="344">
        <f t="shared" si="63"/>
        <v>0</v>
      </c>
      <c r="AA120" s="344">
        <f t="shared" si="63"/>
        <v>25806.046000000002</v>
      </c>
      <c r="AB120" s="344">
        <f t="shared" si="63"/>
        <v>25806.046000000002</v>
      </c>
      <c r="AC120" s="344">
        <f t="shared" si="63"/>
        <v>0</v>
      </c>
      <c r="AD120" s="344">
        <f t="shared" si="63"/>
        <v>0</v>
      </c>
      <c r="AE120" s="344">
        <f t="shared" si="63"/>
        <v>0</v>
      </c>
      <c r="AF120" s="344">
        <f t="shared" si="63"/>
        <v>0</v>
      </c>
      <c r="AG120" s="344">
        <f t="shared" si="63"/>
        <v>0</v>
      </c>
      <c r="AH120" s="344">
        <f t="shared" si="63"/>
        <v>0</v>
      </c>
      <c r="AI120" s="344">
        <f t="shared" si="63"/>
        <v>0</v>
      </c>
      <c r="AJ120" s="347"/>
      <c r="AL120" s="346" t="s">
        <v>409</v>
      </c>
      <c r="AN120" s="346"/>
    </row>
    <row r="121" spans="1:41" s="5" customFormat="1" ht="25.5">
      <c r="A121" s="11" t="s">
        <v>61</v>
      </c>
      <c r="B121" s="107" t="s">
        <v>98</v>
      </c>
      <c r="C121" s="108" t="s">
        <v>209</v>
      </c>
      <c r="D121" s="21"/>
      <c r="E121" s="21"/>
      <c r="F121" s="20"/>
      <c r="G121" s="20"/>
      <c r="H121" s="20"/>
      <c r="I121" s="20"/>
      <c r="J121" s="20" t="s">
        <v>210</v>
      </c>
      <c r="K121" s="20" t="s">
        <v>99</v>
      </c>
      <c r="L121" s="20" t="s">
        <v>56</v>
      </c>
      <c r="M121" s="106" t="s">
        <v>211</v>
      </c>
      <c r="N121" s="109">
        <v>999</v>
      </c>
      <c r="O121" s="109"/>
      <c r="P121" s="109">
        <f>+N121</f>
        <v>999</v>
      </c>
      <c r="Q121" s="15">
        <v>912.94600000000003</v>
      </c>
      <c r="R121" s="15">
        <f>Q121</f>
        <v>912.94600000000003</v>
      </c>
      <c r="S121" s="15"/>
      <c r="T121" s="15"/>
      <c r="U121" s="15"/>
      <c r="V121" s="15"/>
      <c r="W121" s="15"/>
      <c r="X121" s="15"/>
      <c r="Y121" s="15"/>
      <c r="Z121" s="15"/>
      <c r="AA121" s="15">
        <v>912.94600000000003</v>
      </c>
      <c r="AB121" s="15">
        <f>+AA121</f>
        <v>912.94600000000003</v>
      </c>
      <c r="AC121" s="15"/>
      <c r="AD121" s="15"/>
      <c r="AE121" s="15"/>
      <c r="AF121" s="15"/>
      <c r="AG121" s="15"/>
      <c r="AH121" s="15"/>
      <c r="AI121" s="15"/>
      <c r="AJ121" s="438" t="s">
        <v>271</v>
      </c>
      <c r="AM121" s="19"/>
      <c r="AN121" s="45"/>
      <c r="AO121" s="45"/>
    </row>
    <row r="122" spans="1:41" s="5" customFormat="1" ht="25.5">
      <c r="A122" s="11" t="s">
        <v>61</v>
      </c>
      <c r="B122" s="107" t="s">
        <v>206</v>
      </c>
      <c r="C122" s="108" t="s">
        <v>209</v>
      </c>
      <c r="D122" s="21"/>
      <c r="E122" s="21"/>
      <c r="F122" s="20"/>
      <c r="G122" s="20"/>
      <c r="H122" s="20"/>
      <c r="I122" s="20"/>
      <c r="J122" s="20" t="s">
        <v>210</v>
      </c>
      <c r="K122" s="20" t="s">
        <v>102</v>
      </c>
      <c r="L122" s="20" t="s">
        <v>20</v>
      </c>
      <c r="M122" s="106" t="s">
        <v>212</v>
      </c>
      <c r="N122" s="109">
        <v>10500</v>
      </c>
      <c r="O122" s="109"/>
      <c r="P122" s="109">
        <f>+N122</f>
        <v>10500</v>
      </c>
      <c r="Q122" s="15"/>
      <c r="R122" s="15"/>
      <c r="S122" s="15"/>
      <c r="T122" s="15"/>
      <c r="U122" s="15"/>
      <c r="V122" s="15"/>
      <c r="W122" s="15"/>
      <c r="X122" s="15"/>
      <c r="Y122" s="15"/>
      <c r="Z122" s="15"/>
      <c r="AA122" s="15">
        <f>+N122*0.9</f>
        <v>9450</v>
      </c>
      <c r="AB122" s="15">
        <f>+AA122</f>
        <v>9450</v>
      </c>
      <c r="AC122" s="15"/>
      <c r="AD122" s="15"/>
      <c r="AE122" s="15"/>
      <c r="AF122" s="15"/>
      <c r="AG122" s="15"/>
      <c r="AH122" s="15"/>
      <c r="AI122" s="15"/>
      <c r="AJ122" s="14"/>
      <c r="AM122" s="19"/>
      <c r="AN122" s="45"/>
      <c r="AO122" s="45"/>
    </row>
    <row r="123" spans="1:41" s="5" customFormat="1" ht="25.5">
      <c r="A123" s="11" t="s">
        <v>61</v>
      </c>
      <c r="B123" s="107" t="s">
        <v>207</v>
      </c>
      <c r="C123" s="108" t="s">
        <v>209</v>
      </c>
      <c r="D123" s="21"/>
      <c r="E123" s="21"/>
      <c r="F123" s="20"/>
      <c r="G123" s="20"/>
      <c r="H123" s="20"/>
      <c r="I123" s="20"/>
      <c r="J123" s="20" t="s">
        <v>210</v>
      </c>
      <c r="K123" s="20" t="s">
        <v>105</v>
      </c>
      <c r="L123" s="20">
        <v>2016</v>
      </c>
      <c r="M123" s="106" t="s">
        <v>213</v>
      </c>
      <c r="N123" s="109">
        <v>2239</v>
      </c>
      <c r="O123" s="109"/>
      <c r="P123" s="109">
        <f>+N123</f>
        <v>2239</v>
      </c>
      <c r="Q123" s="15"/>
      <c r="R123" s="15"/>
      <c r="S123" s="15"/>
      <c r="T123" s="15"/>
      <c r="U123" s="15"/>
      <c r="V123" s="15"/>
      <c r="W123" s="15"/>
      <c r="X123" s="15"/>
      <c r="Y123" s="15"/>
      <c r="Z123" s="15"/>
      <c r="AA123" s="15">
        <f>+N123*0.9</f>
        <v>2015.1000000000001</v>
      </c>
      <c r="AB123" s="15">
        <f>+AA123</f>
        <v>2015.1000000000001</v>
      </c>
      <c r="AC123" s="15"/>
      <c r="AD123" s="15"/>
      <c r="AE123" s="15"/>
      <c r="AF123" s="15"/>
      <c r="AG123" s="15"/>
      <c r="AH123" s="15"/>
      <c r="AI123" s="15"/>
      <c r="AJ123" s="14"/>
      <c r="AM123" s="19"/>
      <c r="AN123" s="45"/>
      <c r="AO123" s="45"/>
    </row>
    <row r="124" spans="1:41" s="5" customFormat="1" ht="25.5">
      <c r="A124" s="11" t="s">
        <v>61</v>
      </c>
      <c r="B124" s="107" t="s">
        <v>208</v>
      </c>
      <c r="C124" s="108" t="s">
        <v>209</v>
      </c>
      <c r="D124" s="21"/>
      <c r="E124" s="21"/>
      <c r="F124" s="20"/>
      <c r="G124" s="20"/>
      <c r="H124" s="20"/>
      <c r="I124" s="20"/>
      <c r="J124" s="20" t="s">
        <v>210</v>
      </c>
      <c r="K124" s="20" t="s">
        <v>336</v>
      </c>
      <c r="L124" s="20" t="s">
        <v>20</v>
      </c>
      <c r="M124" s="106" t="s">
        <v>214</v>
      </c>
      <c r="N124" s="109">
        <v>14920</v>
      </c>
      <c r="O124" s="109"/>
      <c r="P124" s="109">
        <f>+N124</f>
        <v>14920</v>
      </c>
      <c r="Q124" s="15"/>
      <c r="R124" s="15"/>
      <c r="S124" s="15"/>
      <c r="T124" s="15"/>
      <c r="U124" s="15"/>
      <c r="V124" s="15"/>
      <c r="W124" s="15"/>
      <c r="X124" s="15"/>
      <c r="Y124" s="15"/>
      <c r="Z124" s="15"/>
      <c r="AA124" s="15">
        <f>+N124*0.9</f>
        <v>13428</v>
      </c>
      <c r="AB124" s="15">
        <f>+AA124</f>
        <v>13428</v>
      </c>
      <c r="AC124" s="15"/>
      <c r="AD124" s="15"/>
      <c r="AE124" s="15"/>
      <c r="AF124" s="15"/>
      <c r="AG124" s="15"/>
      <c r="AH124" s="15"/>
      <c r="AI124" s="15"/>
      <c r="AJ124" s="14"/>
      <c r="AM124" s="19"/>
      <c r="AN124" s="45"/>
      <c r="AO124" s="45"/>
    </row>
    <row r="125" spans="1:41" s="345" customFormat="1" ht="24" customHeight="1">
      <c r="A125" s="342" t="s">
        <v>397</v>
      </c>
      <c r="B125" s="342" t="s">
        <v>282</v>
      </c>
      <c r="C125" s="342"/>
      <c r="D125" s="343"/>
      <c r="E125" s="343"/>
      <c r="F125" s="342"/>
      <c r="G125" s="342"/>
      <c r="H125" s="342"/>
      <c r="I125" s="342"/>
      <c r="J125" s="343"/>
      <c r="K125" s="343"/>
      <c r="L125" s="342"/>
      <c r="M125" s="343"/>
      <c r="N125" s="344">
        <f>+N126</f>
        <v>2553.8150460000002</v>
      </c>
      <c r="O125" s="344">
        <f t="shared" ref="O125:AF125" si="64">+O126</f>
        <v>0</v>
      </c>
      <c r="P125" s="344">
        <f t="shared" si="64"/>
        <v>2553.8150460000002</v>
      </c>
      <c r="Q125" s="344">
        <f t="shared" si="64"/>
        <v>0</v>
      </c>
      <c r="R125" s="344">
        <f t="shared" si="64"/>
        <v>0</v>
      </c>
      <c r="S125" s="344">
        <f t="shared" si="64"/>
        <v>0</v>
      </c>
      <c r="T125" s="344">
        <f t="shared" si="64"/>
        <v>0</v>
      </c>
      <c r="U125" s="344">
        <f t="shared" si="64"/>
        <v>0</v>
      </c>
      <c r="V125" s="344">
        <f t="shared" si="64"/>
        <v>0</v>
      </c>
      <c r="W125" s="344">
        <f t="shared" si="64"/>
        <v>0</v>
      </c>
      <c r="X125" s="344">
        <f t="shared" si="64"/>
        <v>0</v>
      </c>
      <c r="Y125" s="344">
        <f t="shared" si="64"/>
        <v>0</v>
      </c>
      <c r="Z125" s="344">
        <f t="shared" si="64"/>
        <v>0</v>
      </c>
      <c r="AA125" s="344">
        <f t="shared" si="64"/>
        <v>2423</v>
      </c>
      <c r="AB125" s="344">
        <f t="shared" si="64"/>
        <v>2423</v>
      </c>
      <c r="AC125" s="344">
        <f t="shared" si="64"/>
        <v>0</v>
      </c>
      <c r="AD125" s="344">
        <f t="shared" si="64"/>
        <v>2423</v>
      </c>
      <c r="AE125" s="344">
        <f t="shared" si="64"/>
        <v>2423</v>
      </c>
      <c r="AF125" s="344">
        <f t="shared" si="64"/>
        <v>0</v>
      </c>
      <c r="AG125" s="344"/>
      <c r="AH125" s="344"/>
      <c r="AI125" s="344"/>
      <c r="AJ125" s="347"/>
      <c r="AK125" s="346">
        <f>AF125+AI13</f>
        <v>9600.7322999999997</v>
      </c>
      <c r="AL125" s="346"/>
      <c r="AN125" s="346"/>
    </row>
    <row r="126" spans="1:41" s="333" customFormat="1" ht="27.75" customHeight="1">
      <c r="A126" s="327"/>
      <c r="B126" s="328" t="s">
        <v>389</v>
      </c>
      <c r="C126" s="328"/>
      <c r="D126" s="329"/>
      <c r="E126" s="329"/>
      <c r="F126" s="330"/>
      <c r="G126" s="330"/>
      <c r="H126" s="330"/>
      <c r="I126" s="330"/>
      <c r="J126" s="330"/>
      <c r="K126" s="329"/>
      <c r="L126" s="330"/>
      <c r="M126" s="331"/>
      <c r="N126" s="332">
        <f t="shared" ref="N126:Z126" si="65">SUM(N127:N131)</f>
        <v>2553.8150460000002</v>
      </c>
      <c r="O126" s="332">
        <f t="shared" si="65"/>
        <v>0</v>
      </c>
      <c r="P126" s="332">
        <f t="shared" si="65"/>
        <v>2553.8150460000002</v>
      </c>
      <c r="Q126" s="332">
        <f t="shared" si="65"/>
        <v>0</v>
      </c>
      <c r="R126" s="332">
        <f t="shared" si="65"/>
        <v>0</v>
      </c>
      <c r="S126" s="332">
        <f t="shared" si="65"/>
        <v>0</v>
      </c>
      <c r="T126" s="332">
        <f t="shared" si="65"/>
        <v>0</v>
      </c>
      <c r="U126" s="332">
        <f t="shared" si="65"/>
        <v>0</v>
      </c>
      <c r="V126" s="332">
        <f t="shared" si="65"/>
        <v>0</v>
      </c>
      <c r="W126" s="332">
        <f t="shared" si="65"/>
        <v>0</v>
      </c>
      <c r="X126" s="332">
        <f t="shared" si="65"/>
        <v>0</v>
      </c>
      <c r="Y126" s="332">
        <f t="shared" si="65"/>
        <v>0</v>
      </c>
      <c r="Z126" s="332">
        <f t="shared" si="65"/>
        <v>0</v>
      </c>
      <c r="AA126" s="332">
        <f>SUM(AA127:AA131)</f>
        <v>2423</v>
      </c>
      <c r="AB126" s="332">
        <f>SUM(AB127:AB131)</f>
        <v>2423</v>
      </c>
      <c r="AC126" s="332">
        <f t="shared" ref="AC126:AE126" si="66">SUM(AC127:AC131)</f>
        <v>0</v>
      </c>
      <c r="AD126" s="332">
        <f t="shared" si="66"/>
        <v>2423</v>
      </c>
      <c r="AE126" s="332">
        <f t="shared" si="66"/>
        <v>2423</v>
      </c>
      <c r="AF126" s="332"/>
      <c r="AG126" s="332"/>
      <c r="AH126" s="332"/>
      <c r="AI126" s="332"/>
      <c r="AJ126" s="447"/>
      <c r="AM126" s="334"/>
      <c r="AN126" s="335"/>
      <c r="AO126" s="335"/>
    </row>
    <row r="127" spans="1:41" s="5" customFormat="1" ht="27.75" customHeight="1">
      <c r="A127" s="11" t="s">
        <v>61</v>
      </c>
      <c r="B127" s="107" t="s">
        <v>283</v>
      </c>
      <c r="C127" s="108" t="s">
        <v>209</v>
      </c>
      <c r="D127" s="21"/>
      <c r="E127" s="21"/>
      <c r="F127" s="20"/>
      <c r="G127" s="20"/>
      <c r="H127" s="20"/>
      <c r="I127" s="20"/>
      <c r="J127" s="20" t="s">
        <v>16</v>
      </c>
      <c r="K127" s="21"/>
      <c r="L127" s="20">
        <v>2016</v>
      </c>
      <c r="M127" s="106" t="s">
        <v>290</v>
      </c>
      <c r="N127" s="109">
        <v>1115.5482730000001</v>
      </c>
      <c r="O127" s="109"/>
      <c r="P127" s="109">
        <f>+N127</f>
        <v>1115.5482730000001</v>
      </c>
      <c r="Q127" s="15"/>
      <c r="R127" s="15"/>
      <c r="S127" s="15"/>
      <c r="T127" s="15"/>
      <c r="U127" s="15"/>
      <c r="V127" s="15"/>
      <c r="W127" s="15"/>
      <c r="X127" s="15"/>
      <c r="Y127" s="15"/>
      <c r="Z127" s="15"/>
      <c r="AA127" s="15">
        <v>1062</v>
      </c>
      <c r="AB127" s="15">
        <f>+AA127</f>
        <v>1062</v>
      </c>
      <c r="AC127" s="15"/>
      <c r="AD127" s="15">
        <f>AA127</f>
        <v>1062</v>
      </c>
      <c r="AE127" s="15">
        <f>AB127</f>
        <v>1062</v>
      </c>
      <c r="AF127" s="15"/>
      <c r="AG127" s="15"/>
      <c r="AH127" s="15"/>
      <c r="AI127" s="15"/>
      <c r="AJ127" s="14"/>
      <c r="AM127" s="19"/>
      <c r="AN127" s="45"/>
      <c r="AO127" s="45"/>
    </row>
    <row r="128" spans="1:41" s="5" customFormat="1" ht="27.75" customHeight="1">
      <c r="A128" s="11" t="s">
        <v>61</v>
      </c>
      <c r="B128" s="107" t="s">
        <v>284</v>
      </c>
      <c r="C128" s="108" t="s">
        <v>209</v>
      </c>
      <c r="D128" s="21"/>
      <c r="E128" s="21"/>
      <c r="F128" s="20"/>
      <c r="G128" s="20"/>
      <c r="H128" s="20"/>
      <c r="I128" s="20"/>
      <c r="J128" s="20" t="s">
        <v>250</v>
      </c>
      <c r="K128" s="21"/>
      <c r="L128" s="20">
        <v>2016</v>
      </c>
      <c r="M128" s="106" t="s">
        <v>291</v>
      </c>
      <c r="N128" s="109">
        <v>178.74677299999999</v>
      </c>
      <c r="O128" s="109"/>
      <c r="P128" s="109">
        <f>+N128</f>
        <v>178.74677299999999</v>
      </c>
      <c r="Q128" s="15"/>
      <c r="R128" s="15"/>
      <c r="S128" s="15"/>
      <c r="T128" s="15"/>
      <c r="U128" s="15"/>
      <c r="V128" s="15"/>
      <c r="W128" s="15"/>
      <c r="X128" s="15"/>
      <c r="Y128" s="15"/>
      <c r="Z128" s="15"/>
      <c r="AA128" s="15">
        <v>170</v>
      </c>
      <c r="AB128" s="15">
        <f t="shared" ref="AB128:AB131" si="67">+AA128</f>
        <v>170</v>
      </c>
      <c r="AC128" s="15"/>
      <c r="AD128" s="15">
        <f t="shared" ref="AD128:AD131" si="68">AA128</f>
        <v>170</v>
      </c>
      <c r="AE128" s="15">
        <f t="shared" ref="AE128:AE131" si="69">AB128</f>
        <v>170</v>
      </c>
      <c r="AF128" s="15"/>
      <c r="AG128" s="15"/>
      <c r="AH128" s="15"/>
      <c r="AI128" s="15"/>
      <c r="AJ128" s="14"/>
      <c r="AM128" s="19"/>
      <c r="AN128" s="45"/>
      <c r="AO128" s="45"/>
    </row>
    <row r="129" spans="1:41" s="5" customFormat="1" ht="27.75" customHeight="1">
      <c r="A129" s="11" t="s">
        <v>61</v>
      </c>
      <c r="B129" s="107" t="s">
        <v>285</v>
      </c>
      <c r="C129" s="108" t="s">
        <v>209</v>
      </c>
      <c r="D129" s="21"/>
      <c r="E129" s="21"/>
      <c r="F129" s="20"/>
      <c r="G129" s="20"/>
      <c r="H129" s="20"/>
      <c r="I129" s="20"/>
      <c r="J129" s="20" t="s">
        <v>250</v>
      </c>
      <c r="K129" s="21"/>
      <c r="L129" s="20">
        <v>2016</v>
      </c>
      <c r="M129" s="106" t="s">
        <v>292</v>
      </c>
      <c r="N129" s="109">
        <v>700</v>
      </c>
      <c r="O129" s="109"/>
      <c r="P129" s="109">
        <f t="shared" ref="P129:P131" si="70">+N129</f>
        <v>700</v>
      </c>
      <c r="Q129" s="15"/>
      <c r="R129" s="15"/>
      <c r="S129" s="15"/>
      <c r="T129" s="15"/>
      <c r="U129" s="15"/>
      <c r="V129" s="15"/>
      <c r="W129" s="15"/>
      <c r="X129" s="15"/>
      <c r="Y129" s="15"/>
      <c r="Z129" s="15"/>
      <c r="AA129" s="15">
        <v>642</v>
      </c>
      <c r="AB129" s="15">
        <f t="shared" si="67"/>
        <v>642</v>
      </c>
      <c r="AC129" s="15"/>
      <c r="AD129" s="15">
        <f t="shared" si="68"/>
        <v>642</v>
      </c>
      <c r="AE129" s="15">
        <f t="shared" si="69"/>
        <v>642</v>
      </c>
      <c r="AF129" s="15"/>
      <c r="AG129" s="15"/>
      <c r="AH129" s="15"/>
      <c r="AI129" s="15"/>
      <c r="AJ129" s="14"/>
      <c r="AM129" s="19"/>
      <c r="AN129" s="45"/>
      <c r="AO129" s="45"/>
    </row>
    <row r="130" spans="1:41" s="5" customFormat="1" ht="27.75" customHeight="1">
      <c r="A130" s="11" t="s">
        <v>61</v>
      </c>
      <c r="B130" s="107" t="s">
        <v>286</v>
      </c>
      <c r="C130" s="108" t="s">
        <v>209</v>
      </c>
      <c r="D130" s="21"/>
      <c r="E130" s="21"/>
      <c r="F130" s="20"/>
      <c r="G130" s="20"/>
      <c r="H130" s="20"/>
      <c r="I130" s="20"/>
      <c r="J130" s="20" t="s">
        <v>459</v>
      </c>
      <c r="K130" s="21"/>
      <c r="L130" s="20">
        <v>2016</v>
      </c>
      <c r="M130" s="106" t="s">
        <v>457</v>
      </c>
      <c r="N130" s="109">
        <v>359.73200000000003</v>
      </c>
      <c r="O130" s="109"/>
      <c r="P130" s="109">
        <f t="shared" si="70"/>
        <v>359.73200000000003</v>
      </c>
      <c r="Q130" s="15"/>
      <c r="R130" s="15"/>
      <c r="S130" s="15"/>
      <c r="T130" s="15"/>
      <c r="U130" s="15"/>
      <c r="V130" s="15"/>
      <c r="W130" s="15"/>
      <c r="X130" s="15"/>
      <c r="Y130" s="15"/>
      <c r="Z130" s="15"/>
      <c r="AA130" s="168">
        <v>350</v>
      </c>
      <c r="AB130" s="168">
        <f t="shared" si="67"/>
        <v>350</v>
      </c>
      <c r="AC130" s="168"/>
      <c r="AD130" s="168">
        <f t="shared" si="68"/>
        <v>350</v>
      </c>
      <c r="AE130" s="168">
        <f t="shared" si="69"/>
        <v>350</v>
      </c>
      <c r="AF130" s="15"/>
      <c r="AG130" s="15"/>
      <c r="AH130" s="15"/>
      <c r="AI130" s="15"/>
      <c r="AJ130" s="14"/>
      <c r="AM130" s="19"/>
      <c r="AN130" s="45"/>
      <c r="AO130" s="45"/>
    </row>
    <row r="131" spans="1:41" s="5" customFormat="1" ht="27.75" customHeight="1">
      <c r="A131" s="11" t="s">
        <v>61</v>
      </c>
      <c r="B131" s="107" t="s">
        <v>287</v>
      </c>
      <c r="C131" s="108" t="s">
        <v>209</v>
      </c>
      <c r="D131" s="21"/>
      <c r="E131" s="21"/>
      <c r="F131" s="20"/>
      <c r="G131" s="20"/>
      <c r="H131" s="20"/>
      <c r="I131" s="20"/>
      <c r="J131" s="20" t="s">
        <v>460</v>
      </c>
      <c r="K131" s="21"/>
      <c r="L131" s="20">
        <v>2016</v>
      </c>
      <c r="M131" s="106" t="s">
        <v>458</v>
      </c>
      <c r="N131" s="109">
        <v>199.78800000000001</v>
      </c>
      <c r="O131" s="109"/>
      <c r="P131" s="109">
        <f t="shared" si="70"/>
        <v>199.78800000000001</v>
      </c>
      <c r="Q131" s="15"/>
      <c r="R131" s="15"/>
      <c r="S131" s="15"/>
      <c r="T131" s="15"/>
      <c r="U131" s="15"/>
      <c r="V131" s="15"/>
      <c r="W131" s="15"/>
      <c r="X131" s="15"/>
      <c r="Y131" s="15"/>
      <c r="Z131" s="15"/>
      <c r="AA131" s="15">
        <v>199</v>
      </c>
      <c r="AB131" s="15">
        <f t="shared" si="67"/>
        <v>199</v>
      </c>
      <c r="AC131" s="15"/>
      <c r="AD131" s="15">
        <f t="shared" si="68"/>
        <v>199</v>
      </c>
      <c r="AE131" s="15">
        <f t="shared" si="69"/>
        <v>199</v>
      </c>
      <c r="AF131" s="15"/>
      <c r="AG131" s="15"/>
      <c r="AH131" s="15"/>
      <c r="AI131" s="15"/>
      <c r="AJ131" s="14"/>
      <c r="AM131" s="19"/>
      <c r="AN131" s="45"/>
      <c r="AO131" s="45"/>
    </row>
    <row r="132" spans="1:41" s="5" customFormat="1" ht="13.5" customHeight="1">
      <c r="A132" s="206"/>
      <c r="B132" s="207"/>
      <c r="C132" s="208"/>
      <c r="D132" s="209"/>
      <c r="E132" s="209"/>
      <c r="F132" s="210"/>
      <c r="G132" s="210"/>
      <c r="H132" s="210"/>
      <c r="I132" s="210"/>
      <c r="J132" s="210"/>
      <c r="K132" s="209"/>
      <c r="L132" s="210"/>
      <c r="M132" s="211"/>
      <c r="N132" s="212"/>
      <c r="O132" s="212"/>
      <c r="P132" s="212"/>
      <c r="Q132" s="213"/>
      <c r="R132" s="213"/>
      <c r="S132" s="213"/>
      <c r="T132" s="213"/>
      <c r="U132" s="213"/>
      <c r="V132" s="213"/>
      <c r="W132" s="213"/>
      <c r="X132" s="213"/>
      <c r="Y132" s="213"/>
      <c r="Z132" s="213"/>
      <c r="AA132" s="213"/>
      <c r="AB132" s="213"/>
      <c r="AC132" s="213"/>
      <c r="AD132" s="213"/>
      <c r="AE132" s="213"/>
      <c r="AF132" s="213"/>
      <c r="AG132" s="213"/>
      <c r="AH132" s="213"/>
      <c r="AI132" s="213"/>
      <c r="AJ132" s="312"/>
      <c r="AM132" s="19"/>
      <c r="AN132" s="45"/>
      <c r="AO132" s="45"/>
    </row>
    <row r="133" spans="1:41" s="310" customFormat="1" ht="24.75" customHeight="1">
      <c r="AG133" s="311"/>
      <c r="AH133" s="311"/>
      <c r="AM133" s="303"/>
      <c r="AN133" s="311"/>
      <c r="AO133" s="311"/>
    </row>
    <row r="134" spans="1:41" s="310" customFormat="1" ht="51.75" customHeight="1">
      <c r="AG134" s="311"/>
      <c r="AH134" s="311"/>
      <c r="AM134" s="303"/>
      <c r="AN134" s="311"/>
      <c r="AO134" s="311"/>
    </row>
    <row r="136" spans="1:41">
      <c r="AJ136" s="460" t="s">
        <v>388</v>
      </c>
    </row>
    <row r="137" spans="1:41" ht="58.5" customHeight="1">
      <c r="AJ137" s="461"/>
    </row>
  </sheetData>
  <mergeCells count="55">
    <mergeCell ref="A4:AJ4"/>
    <mergeCell ref="A5:AJ5"/>
    <mergeCell ref="Z9:Z10"/>
    <mergeCell ref="M7:P7"/>
    <mergeCell ref="M8:M10"/>
    <mergeCell ref="O8:O10"/>
    <mergeCell ref="P8:P10"/>
    <mergeCell ref="N8:N10"/>
    <mergeCell ref="U8:V8"/>
    <mergeCell ref="L7:L10"/>
    <mergeCell ref="V9:V10"/>
    <mergeCell ref="AJ7:AJ10"/>
    <mergeCell ref="Y7:Z8"/>
    <mergeCell ref="Q8:Q10"/>
    <mergeCell ref="R8:R10"/>
    <mergeCell ref="W9:W10"/>
    <mergeCell ref="A2:AJ2"/>
    <mergeCell ref="A7:A10"/>
    <mergeCell ref="B7:B10"/>
    <mergeCell ref="C7:C10"/>
    <mergeCell ref="D7:D10"/>
    <mergeCell ref="E7:E10"/>
    <mergeCell ref="F7:F10"/>
    <mergeCell ref="G7:G10"/>
    <mergeCell ref="J7:J10"/>
    <mergeCell ref="AA7:AC7"/>
    <mergeCell ref="K7:K10"/>
    <mergeCell ref="S7:X7"/>
    <mergeCell ref="H7:H10"/>
    <mergeCell ref="I7:I10"/>
    <mergeCell ref="X9:X10"/>
    <mergeCell ref="Q7:R7"/>
    <mergeCell ref="S9:S10"/>
    <mergeCell ref="T9:T10"/>
    <mergeCell ref="AG7:AI7"/>
    <mergeCell ref="AE8:AF8"/>
    <mergeCell ref="AH8:AI8"/>
    <mergeCell ref="AE9:AE10"/>
    <mergeCell ref="Y9:Y10"/>
    <mergeCell ref="AH1:AJ1"/>
    <mergeCell ref="AJ136:AJ137"/>
    <mergeCell ref="AA8:AA10"/>
    <mergeCell ref="AB8:AC8"/>
    <mergeCell ref="AD8:AD10"/>
    <mergeCell ref="A3:AJ3"/>
    <mergeCell ref="AF9:AF10"/>
    <mergeCell ref="AG8:AG10"/>
    <mergeCell ref="AD7:AF7"/>
    <mergeCell ref="AB9:AB10"/>
    <mergeCell ref="AC9:AC10"/>
    <mergeCell ref="AH9:AH10"/>
    <mergeCell ref="AI9:AI10"/>
    <mergeCell ref="U9:U10"/>
    <mergeCell ref="S8:T8"/>
    <mergeCell ref="W8:X8"/>
  </mergeCells>
  <pageMargins left="0.38" right="0.27" top="0.66" bottom="0.48" header="0.43307086614173229" footer="0.2"/>
  <pageSetup paperSize="9" scale="70" fitToHeight="0" orientation="landscape" r:id="rId1"/>
  <headerFooter>
    <oddHeader>&amp;L&amp;"Times New Roman,Regular"&amp;12Biểu số: 02</oddHeader>
    <oddFooter>&amp;R&amp;P/&amp;N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70"/>
  <sheetViews>
    <sheetView showZeros="0" workbookViewId="0">
      <pane xSplit="2" ySplit="8" topLeftCell="C9" activePane="bottomRight" state="frozen"/>
      <selection activeCell="N127" sqref="N127"/>
      <selection pane="topRight" activeCell="N127" sqref="N127"/>
      <selection pane="bottomLeft" activeCell="N127" sqref="N127"/>
      <selection pane="bottomRight" activeCell="A3" sqref="A3:V3"/>
    </sheetView>
  </sheetViews>
  <sheetFormatPr defaultColWidth="9.140625" defaultRowHeight="12.75" outlineLevelCol="1"/>
  <cols>
    <col min="1" max="1" width="4.85546875" style="55" customWidth="1"/>
    <col min="2" max="2" width="40.5703125" style="56" customWidth="1"/>
    <col min="3" max="3" width="20.5703125" style="55" customWidth="1"/>
    <col min="4" max="4" width="9.42578125" style="55" hidden="1" customWidth="1" outlineLevel="1"/>
    <col min="5" max="5" width="10" style="55" customWidth="1" collapsed="1"/>
    <col min="6" max="6" width="10" style="55" customWidth="1"/>
    <col min="7" max="7" width="10.140625" style="55" customWidth="1"/>
    <col min="8" max="8" width="11.7109375" style="55" customWidth="1"/>
    <col min="9" max="12" width="8.7109375" style="57" customWidth="1"/>
    <col min="13" max="13" width="8.7109375" style="57" hidden="1" customWidth="1"/>
    <col min="14" max="14" width="8.28515625" style="57" customWidth="1"/>
    <col min="15" max="15" width="7.85546875" style="57" bestFit="1" customWidth="1"/>
    <col min="16" max="16" width="9.140625" style="57" customWidth="1"/>
    <col min="17" max="18" width="8.7109375" style="57" hidden="1" customWidth="1" outlineLevel="1"/>
    <col min="19" max="19" width="8.7109375" style="57" hidden="1" customWidth="1" outlineLevel="1" collapsed="1"/>
    <col min="20" max="21" width="8.7109375" style="57" hidden="1" customWidth="1" outlineLevel="1"/>
    <col min="22" max="22" width="14.85546875" style="58" customWidth="1" collapsed="1"/>
    <col min="23" max="16384" width="9.140625" style="56"/>
  </cols>
  <sheetData>
    <row r="1" spans="1:26" s="54" customFormat="1" ht="25.5" customHeight="1">
      <c r="A1" s="490" t="s">
        <v>193</v>
      </c>
      <c r="B1" s="490"/>
      <c r="C1" s="490"/>
      <c r="D1" s="490"/>
      <c r="E1" s="490"/>
      <c r="F1" s="490"/>
      <c r="G1" s="490"/>
      <c r="H1" s="490"/>
      <c r="I1" s="490"/>
      <c r="J1" s="490"/>
      <c r="K1" s="490"/>
      <c r="L1" s="490"/>
      <c r="M1" s="490"/>
      <c r="N1" s="490"/>
      <c r="O1" s="490"/>
      <c r="P1" s="490"/>
      <c r="Q1" s="490"/>
      <c r="R1" s="490"/>
      <c r="S1" s="490"/>
      <c r="T1" s="490"/>
      <c r="U1" s="490"/>
      <c r="V1" s="490"/>
    </row>
    <row r="2" spans="1:26" s="54" customFormat="1" ht="25.5" hidden="1" customHeight="1">
      <c r="A2" s="487" t="str">
        <f>'Bieu 02. Chi tiet von can doi'!A3:AJ3</f>
        <v xml:space="preserve">Kèm theo Tờ trình số 23/TTr-PTCKH ngày  21 tháng 12 năm 2016 của Phòng Tài chính - Kế hoạch huyện Sa Thầy </v>
      </c>
      <c r="B2" s="487"/>
      <c r="C2" s="487"/>
      <c r="D2" s="487"/>
      <c r="E2" s="487"/>
      <c r="F2" s="487"/>
      <c r="G2" s="487"/>
      <c r="H2" s="487"/>
      <c r="I2" s="487"/>
      <c r="J2" s="487"/>
      <c r="K2" s="487"/>
      <c r="L2" s="487"/>
      <c r="M2" s="487"/>
      <c r="N2" s="487"/>
      <c r="O2" s="487"/>
      <c r="P2" s="487"/>
      <c r="Q2" s="487"/>
      <c r="R2" s="487"/>
      <c r="S2" s="487"/>
      <c r="T2" s="487"/>
      <c r="U2" s="487"/>
      <c r="V2" s="487"/>
    </row>
    <row r="3" spans="1:26" s="54" customFormat="1" ht="21.75" hidden="1" customHeight="1">
      <c r="A3" s="487" t="str">
        <f>'Bieu 02. Chi tiet von can doi'!A4:AJ4</f>
        <v xml:space="preserve">Kèm theo Quyết định số: 3461/QĐ-UBND ngày  21 tháng 12 năm 2016 của Ủy ban nhân dân huyện Sa Thầy </v>
      </c>
      <c r="B3" s="487"/>
      <c r="C3" s="487"/>
      <c r="D3" s="487"/>
      <c r="E3" s="487"/>
      <c r="F3" s="487"/>
      <c r="G3" s="487"/>
      <c r="H3" s="487"/>
      <c r="I3" s="487"/>
      <c r="J3" s="487"/>
      <c r="K3" s="487"/>
      <c r="L3" s="487"/>
      <c r="M3" s="487"/>
      <c r="N3" s="487"/>
      <c r="O3" s="487"/>
      <c r="P3" s="487"/>
      <c r="Q3" s="487"/>
      <c r="R3" s="487"/>
      <c r="S3" s="487"/>
      <c r="T3" s="487"/>
      <c r="U3" s="487"/>
      <c r="V3" s="487"/>
    </row>
    <row r="4" spans="1:26" s="54" customFormat="1" ht="16.5">
      <c r="A4" s="487" t="str">
        <f>'Bieu 02. Chi tiet von can doi'!A5:AJ5</f>
        <v xml:space="preserve">Kèm theo Nghị quyết định số: 49/2016/NQ-HĐND ngày  20 tháng 12 năm 2016 của Hội đồng nhân dân huyện Sa Thầy </v>
      </c>
      <c r="B4" s="487"/>
      <c r="C4" s="487"/>
      <c r="D4" s="487"/>
      <c r="E4" s="487"/>
      <c r="F4" s="487"/>
      <c r="G4" s="487"/>
      <c r="H4" s="487"/>
      <c r="I4" s="487"/>
      <c r="J4" s="487"/>
      <c r="K4" s="487"/>
      <c r="L4" s="487"/>
      <c r="M4" s="487"/>
      <c r="N4" s="487"/>
      <c r="O4" s="487"/>
      <c r="P4" s="487"/>
      <c r="Q4" s="487"/>
      <c r="R4" s="487"/>
      <c r="S4" s="487"/>
      <c r="T4" s="487"/>
      <c r="U4" s="487"/>
      <c r="V4" s="487"/>
    </row>
    <row r="5" spans="1:26" ht="24" customHeight="1">
      <c r="V5" s="65" t="s">
        <v>155</v>
      </c>
    </row>
    <row r="6" spans="1:26" s="55" customFormat="1" ht="27.75" customHeight="1">
      <c r="A6" s="488" t="s">
        <v>89</v>
      </c>
      <c r="B6" s="488" t="s">
        <v>90</v>
      </c>
      <c r="C6" s="491" t="s">
        <v>2</v>
      </c>
      <c r="D6" s="488" t="s">
        <v>41</v>
      </c>
      <c r="E6" s="488" t="s">
        <v>3</v>
      </c>
      <c r="F6" s="488" t="s">
        <v>4</v>
      </c>
      <c r="G6" s="488" t="s">
        <v>91</v>
      </c>
      <c r="H6" s="488" t="s">
        <v>6</v>
      </c>
      <c r="I6" s="488"/>
      <c r="J6" s="488"/>
      <c r="K6" s="489" t="s">
        <v>92</v>
      </c>
      <c r="L6" s="489"/>
      <c r="M6" s="493" t="s">
        <v>166</v>
      </c>
      <c r="N6" s="489" t="s">
        <v>197</v>
      </c>
      <c r="O6" s="489"/>
      <c r="P6" s="489"/>
      <c r="Q6" s="489" t="s">
        <v>46</v>
      </c>
      <c r="R6" s="489"/>
      <c r="S6" s="489" t="s">
        <v>36</v>
      </c>
      <c r="T6" s="489"/>
      <c r="U6" s="489"/>
      <c r="V6" s="488" t="s">
        <v>7</v>
      </c>
    </row>
    <row r="7" spans="1:26" s="55" customFormat="1" ht="20.25" customHeight="1">
      <c r="A7" s="488"/>
      <c r="B7" s="488"/>
      <c r="C7" s="492"/>
      <c r="D7" s="488"/>
      <c r="E7" s="488"/>
      <c r="F7" s="488"/>
      <c r="G7" s="488"/>
      <c r="H7" s="488" t="s">
        <v>93</v>
      </c>
      <c r="I7" s="489" t="s">
        <v>9</v>
      </c>
      <c r="J7" s="489" t="s">
        <v>34</v>
      </c>
      <c r="K7" s="489" t="s">
        <v>10</v>
      </c>
      <c r="L7" s="489" t="s">
        <v>34</v>
      </c>
      <c r="M7" s="494"/>
      <c r="N7" s="489" t="s">
        <v>10</v>
      </c>
      <c r="O7" s="489" t="s">
        <v>34</v>
      </c>
      <c r="P7" s="489"/>
      <c r="Q7" s="489" t="s">
        <v>10</v>
      </c>
      <c r="R7" s="489" t="s">
        <v>34</v>
      </c>
      <c r="S7" s="489" t="s">
        <v>10</v>
      </c>
      <c r="T7" s="489" t="s">
        <v>34</v>
      </c>
      <c r="U7" s="489"/>
      <c r="V7" s="488"/>
    </row>
    <row r="8" spans="1:26" s="55" customFormat="1" ht="51">
      <c r="A8" s="488"/>
      <c r="B8" s="488"/>
      <c r="C8" s="492"/>
      <c r="D8" s="488"/>
      <c r="E8" s="488"/>
      <c r="F8" s="488"/>
      <c r="G8" s="488"/>
      <c r="H8" s="488"/>
      <c r="I8" s="489"/>
      <c r="J8" s="489"/>
      <c r="K8" s="489"/>
      <c r="L8" s="489"/>
      <c r="M8" s="495"/>
      <c r="N8" s="489"/>
      <c r="O8" s="59" t="s">
        <v>10</v>
      </c>
      <c r="P8" s="59" t="s">
        <v>37</v>
      </c>
      <c r="Q8" s="489"/>
      <c r="R8" s="489"/>
      <c r="S8" s="489"/>
      <c r="T8" s="59" t="s">
        <v>10</v>
      </c>
      <c r="U8" s="59" t="s">
        <v>37</v>
      </c>
      <c r="V8" s="488"/>
      <c r="X8" s="105" t="s">
        <v>168</v>
      </c>
    </row>
    <row r="9" spans="1:26" s="60" customFormat="1">
      <c r="A9" s="51"/>
      <c r="B9" s="51" t="s">
        <v>88</v>
      </c>
      <c r="C9" s="51"/>
      <c r="D9" s="51"/>
      <c r="E9" s="51"/>
      <c r="F9" s="51"/>
      <c r="G9" s="51"/>
      <c r="H9" s="52">
        <f t="shared" ref="H9:M9" si="0">H10</f>
        <v>0</v>
      </c>
      <c r="I9" s="52">
        <f t="shared" si="0"/>
        <v>28657.5</v>
      </c>
      <c r="J9" s="52">
        <f t="shared" si="0"/>
        <v>0</v>
      </c>
      <c r="K9" s="52">
        <f t="shared" si="0"/>
        <v>0</v>
      </c>
      <c r="L9" s="52">
        <f t="shared" si="0"/>
        <v>0</v>
      </c>
      <c r="M9" s="52">
        <f t="shared" si="0"/>
        <v>13737.5</v>
      </c>
      <c r="N9" s="52">
        <f>N10</f>
        <v>25806.046000000002</v>
      </c>
      <c r="O9" s="52">
        <f t="shared" ref="O9:P9" si="1">O10</f>
        <v>25806.046000000002</v>
      </c>
      <c r="P9" s="52">
        <f t="shared" si="1"/>
        <v>0</v>
      </c>
      <c r="Q9" s="52" t="e">
        <f>#REF!+Q15</f>
        <v>#REF!</v>
      </c>
      <c r="R9" s="52" t="e">
        <f>#REF!+R15</f>
        <v>#REF!</v>
      </c>
      <c r="S9" s="52" t="e">
        <f>#REF!+S15</f>
        <v>#REF!</v>
      </c>
      <c r="T9" s="52" t="e">
        <f>#REF!+T15</f>
        <v>#REF!</v>
      </c>
      <c r="U9" s="52" t="e">
        <f>#REF!+U15</f>
        <v>#REF!</v>
      </c>
      <c r="V9" s="53"/>
      <c r="Z9" s="104">
        <f t="shared" ref="Z9:Z13" si="2">N9-O9</f>
        <v>0</v>
      </c>
    </row>
    <row r="10" spans="1:26" s="60" customFormat="1" ht="43.5" customHeight="1">
      <c r="A10" s="61"/>
      <c r="B10" s="61" t="s">
        <v>94</v>
      </c>
      <c r="C10" s="61"/>
      <c r="D10" s="61"/>
      <c r="E10" s="61"/>
      <c r="F10" s="61"/>
      <c r="G10" s="61"/>
      <c r="H10" s="61"/>
      <c r="I10" s="62">
        <f>SUM(I11:I14)</f>
        <v>28657.5</v>
      </c>
      <c r="J10" s="62">
        <f>SUM(J11:J13)</f>
        <v>0</v>
      </c>
      <c r="K10" s="62">
        <f>SUM(K11:K13)</f>
        <v>0</v>
      </c>
      <c r="L10" s="62"/>
      <c r="M10" s="62">
        <f>SUM(M11:M13)</f>
        <v>13737.5</v>
      </c>
      <c r="N10" s="62">
        <f t="shared" ref="N10:O10" si="3">SUM(N11:N14)</f>
        <v>25806.046000000002</v>
      </c>
      <c r="O10" s="62">
        <f t="shared" si="3"/>
        <v>25806.046000000002</v>
      </c>
      <c r="P10" s="62">
        <f t="shared" ref="P10:U10" si="4">SUM(P11:P13)</f>
        <v>0</v>
      </c>
      <c r="Q10" s="62">
        <f t="shared" si="4"/>
        <v>8237.5</v>
      </c>
      <c r="R10" s="62">
        <f t="shared" si="4"/>
        <v>0</v>
      </c>
      <c r="S10" s="62">
        <f t="shared" si="4"/>
        <v>0</v>
      </c>
      <c r="T10" s="62">
        <f t="shared" si="4"/>
        <v>0</v>
      </c>
      <c r="U10" s="62">
        <f t="shared" si="4"/>
        <v>0</v>
      </c>
      <c r="V10" s="64"/>
      <c r="Z10" s="104">
        <f t="shared" si="2"/>
        <v>0</v>
      </c>
    </row>
    <row r="11" spans="1:26" s="63" customFormat="1" ht="30.75" customHeight="1">
      <c r="A11" s="111" t="s">
        <v>204</v>
      </c>
      <c r="B11" s="107" t="s">
        <v>98</v>
      </c>
      <c r="C11" s="108" t="s">
        <v>209</v>
      </c>
      <c r="D11" s="106"/>
      <c r="E11" s="106" t="s">
        <v>250</v>
      </c>
      <c r="F11" s="106" t="s">
        <v>99</v>
      </c>
      <c r="G11" s="106" t="s">
        <v>96</v>
      </c>
      <c r="H11" s="108" t="s">
        <v>100</v>
      </c>
      <c r="I11" s="109">
        <v>999</v>
      </c>
      <c r="J11" s="109"/>
      <c r="K11" s="109"/>
      <c r="L11" s="249">
        <f>I11-N11</f>
        <v>86.053999999999974</v>
      </c>
      <c r="M11" s="109">
        <v>999</v>
      </c>
      <c r="N11" s="109">
        <v>912.94600000000003</v>
      </c>
      <c r="O11" s="109">
        <v>912.94600000000003</v>
      </c>
      <c r="P11" s="109"/>
      <c r="Q11" s="109">
        <v>999</v>
      </c>
      <c r="R11" s="109"/>
      <c r="S11" s="109"/>
      <c r="T11" s="109"/>
      <c r="U11" s="109"/>
      <c r="V11" s="110"/>
      <c r="Z11" s="104">
        <f t="shared" si="2"/>
        <v>0</v>
      </c>
    </row>
    <row r="12" spans="1:26" s="63" customFormat="1" ht="28.5" customHeight="1">
      <c r="A12" s="111" t="s">
        <v>333</v>
      </c>
      <c r="B12" s="107" t="s">
        <v>101</v>
      </c>
      <c r="C12" s="108" t="s">
        <v>209</v>
      </c>
      <c r="D12" s="106"/>
      <c r="E12" s="106" t="s">
        <v>250</v>
      </c>
      <c r="F12" s="106" t="s">
        <v>102</v>
      </c>
      <c r="G12" s="106" t="s">
        <v>95</v>
      </c>
      <c r="H12" s="108" t="s">
        <v>103</v>
      </c>
      <c r="I12" s="109">
        <v>10500</v>
      </c>
      <c r="J12" s="109"/>
      <c r="K12" s="109">
        <v>0</v>
      </c>
      <c r="L12" s="249">
        <f t="shared" ref="L12:L14" si="5">I12-N12</f>
        <v>1050</v>
      </c>
      <c r="M12" s="109">
        <v>10500</v>
      </c>
      <c r="N12" s="109">
        <v>9450</v>
      </c>
      <c r="O12" s="109">
        <v>9450</v>
      </c>
      <c r="P12" s="109"/>
      <c r="Q12" s="109">
        <v>5000</v>
      </c>
      <c r="R12" s="109"/>
      <c r="S12" s="109"/>
      <c r="T12" s="109"/>
      <c r="U12" s="109"/>
      <c r="V12" s="110"/>
      <c r="Z12" s="104">
        <f t="shared" si="2"/>
        <v>0</v>
      </c>
    </row>
    <row r="13" spans="1:26" s="63" customFormat="1" ht="27.75" customHeight="1">
      <c r="A13" s="111" t="s">
        <v>334</v>
      </c>
      <c r="B13" s="114" t="s">
        <v>104</v>
      </c>
      <c r="C13" s="108" t="s">
        <v>209</v>
      </c>
      <c r="D13" s="106"/>
      <c r="E13" s="106" t="s">
        <v>250</v>
      </c>
      <c r="F13" s="106" t="s">
        <v>105</v>
      </c>
      <c r="G13" s="106" t="s">
        <v>80</v>
      </c>
      <c r="H13" s="115" t="s">
        <v>106</v>
      </c>
      <c r="I13" s="109">
        <v>2238.5</v>
      </c>
      <c r="J13" s="109"/>
      <c r="K13" s="109">
        <v>0</v>
      </c>
      <c r="L13" s="249">
        <f t="shared" si="5"/>
        <v>223.39999999999986</v>
      </c>
      <c r="M13" s="109">
        <v>2238.5</v>
      </c>
      <c r="N13" s="109">
        <v>2015.1000000000001</v>
      </c>
      <c r="O13" s="109">
        <v>2015.1000000000001</v>
      </c>
      <c r="P13" s="109"/>
      <c r="Q13" s="109">
        <v>2238.5</v>
      </c>
      <c r="R13" s="109"/>
      <c r="S13" s="109"/>
      <c r="T13" s="109"/>
      <c r="U13" s="109"/>
      <c r="V13" s="110"/>
      <c r="Z13" s="104">
        <f t="shared" si="2"/>
        <v>0</v>
      </c>
    </row>
    <row r="14" spans="1:26" s="63" customFormat="1" ht="27.75" customHeight="1">
      <c r="A14" s="111" t="s">
        <v>335</v>
      </c>
      <c r="B14" s="245" t="s">
        <v>208</v>
      </c>
      <c r="C14" s="108" t="s">
        <v>209</v>
      </c>
      <c r="D14" s="244"/>
      <c r="E14" s="106" t="s">
        <v>250</v>
      </c>
      <c r="F14" s="244" t="s">
        <v>336</v>
      </c>
      <c r="G14" s="106" t="s">
        <v>80</v>
      </c>
      <c r="H14" s="246" t="s">
        <v>337</v>
      </c>
      <c r="I14" s="247">
        <v>14920</v>
      </c>
      <c r="J14" s="247"/>
      <c r="K14" s="247"/>
      <c r="L14" s="249">
        <f t="shared" si="5"/>
        <v>1492</v>
      </c>
      <c r="M14" s="247"/>
      <c r="N14" s="109">
        <v>13428</v>
      </c>
      <c r="O14" s="247">
        <v>13428</v>
      </c>
      <c r="P14" s="247"/>
      <c r="Q14" s="247"/>
      <c r="R14" s="247"/>
      <c r="S14" s="247"/>
      <c r="T14" s="247"/>
      <c r="U14" s="247"/>
      <c r="V14" s="248"/>
      <c r="Z14" s="104"/>
    </row>
    <row r="15" spans="1:26" s="60" customFormat="1" ht="24.75" customHeight="1">
      <c r="A15" s="119" t="s">
        <v>19</v>
      </c>
      <c r="B15" s="119" t="s">
        <v>156</v>
      </c>
      <c r="C15" s="119"/>
      <c r="D15" s="119"/>
      <c r="E15" s="119"/>
      <c r="F15" s="119"/>
      <c r="G15" s="119"/>
      <c r="H15" s="119"/>
      <c r="I15" s="120"/>
      <c r="J15" s="120"/>
      <c r="K15" s="120"/>
      <c r="L15" s="120"/>
      <c r="M15" s="120"/>
      <c r="N15" s="120">
        <f>O15</f>
        <v>2851.4539999999979</v>
      </c>
      <c r="O15" s="120">
        <f>I10-O10</f>
        <v>2851.4539999999979</v>
      </c>
      <c r="P15" s="120"/>
      <c r="Q15" s="120"/>
      <c r="R15" s="120"/>
      <c r="S15" s="120"/>
      <c r="T15" s="120"/>
      <c r="U15" s="120"/>
      <c r="V15" s="121"/>
      <c r="Z15" s="104">
        <f t="shared" ref="Z15" si="6">N15-O15</f>
        <v>0</v>
      </c>
    </row>
    <row r="16" spans="1:2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23" ht="20.100000000000001" customHeight="1"/>
    <row r="34" spans="1:23" ht="20.100000000000001" customHeight="1"/>
    <row r="35" spans="1:23" ht="20.100000000000001" customHeight="1"/>
    <row r="36" spans="1:23" ht="20.100000000000001" customHeight="1"/>
    <row r="37" spans="1:23" ht="20.100000000000001" customHeight="1"/>
    <row r="39" spans="1:23" s="63" customFormat="1" ht="38.25">
      <c r="A39" s="111" t="s">
        <v>12</v>
      </c>
      <c r="B39" s="117" t="s">
        <v>109</v>
      </c>
      <c r="C39" s="106" t="s">
        <v>108</v>
      </c>
      <c r="D39" s="106"/>
      <c r="E39" s="106"/>
      <c r="F39" s="106"/>
      <c r="G39" s="106" t="s">
        <v>80</v>
      </c>
      <c r="H39" s="118"/>
      <c r="I39" s="109">
        <v>1904</v>
      </c>
      <c r="J39" s="109">
        <v>1904</v>
      </c>
      <c r="K39" s="109"/>
      <c r="L39" s="109"/>
      <c r="M39" s="109"/>
      <c r="N39" s="109"/>
      <c r="O39" s="109"/>
      <c r="P39" s="109"/>
      <c r="Q39" s="109"/>
      <c r="R39" s="109"/>
      <c r="S39" s="109"/>
      <c r="T39" s="109"/>
      <c r="U39" s="109"/>
      <c r="V39" s="110" t="s">
        <v>110</v>
      </c>
      <c r="W39" s="63" t="s">
        <v>111</v>
      </c>
    </row>
    <row r="41" spans="1:23" s="63" customFormat="1" ht="28.5" customHeight="1">
      <c r="A41" s="106">
        <v>32</v>
      </c>
      <c r="B41" s="114" t="s">
        <v>151</v>
      </c>
      <c r="C41" s="108" t="s">
        <v>13</v>
      </c>
      <c r="D41" s="106"/>
      <c r="E41" s="106"/>
      <c r="F41" s="106" t="s">
        <v>112</v>
      </c>
      <c r="G41" s="106"/>
      <c r="H41" s="106"/>
      <c r="I41" s="109"/>
      <c r="J41" s="109"/>
      <c r="K41" s="109"/>
      <c r="L41" s="109"/>
      <c r="M41" s="109"/>
      <c r="N41" s="109"/>
      <c r="O41" s="109"/>
      <c r="P41" s="109"/>
      <c r="Q41" s="109"/>
      <c r="R41" s="109"/>
      <c r="S41" s="109"/>
      <c r="T41" s="109"/>
      <c r="U41" s="109"/>
      <c r="V41" s="116" t="s">
        <v>23</v>
      </c>
    </row>
    <row r="42" spans="1:23" s="63" customFormat="1" ht="25.5">
      <c r="A42" s="106">
        <v>33</v>
      </c>
      <c r="B42" s="114" t="s">
        <v>152</v>
      </c>
      <c r="C42" s="108" t="s">
        <v>13</v>
      </c>
      <c r="D42" s="106"/>
      <c r="E42" s="106"/>
      <c r="F42" s="106" t="s">
        <v>113</v>
      </c>
      <c r="G42" s="106"/>
      <c r="H42" s="106"/>
      <c r="I42" s="109"/>
      <c r="J42" s="109"/>
      <c r="K42" s="109"/>
      <c r="L42" s="109"/>
      <c r="M42" s="109"/>
      <c r="N42" s="109"/>
      <c r="O42" s="109"/>
      <c r="P42" s="109"/>
      <c r="Q42" s="109"/>
      <c r="R42" s="109"/>
      <c r="S42" s="109"/>
      <c r="T42" s="109"/>
      <c r="U42" s="109"/>
      <c r="V42" s="116" t="s">
        <v>23</v>
      </c>
    </row>
    <row r="43" spans="1:23" s="63" customFormat="1" ht="25.5">
      <c r="A43" s="106">
        <v>34</v>
      </c>
      <c r="B43" s="113" t="s">
        <v>114</v>
      </c>
      <c r="C43" s="112" t="s">
        <v>17</v>
      </c>
      <c r="D43" s="106"/>
      <c r="E43" s="106"/>
      <c r="F43" s="106" t="s">
        <v>115</v>
      </c>
      <c r="G43" s="106"/>
      <c r="H43" s="106"/>
      <c r="I43" s="109"/>
      <c r="J43" s="109"/>
      <c r="K43" s="109"/>
      <c r="L43" s="109"/>
      <c r="M43" s="109"/>
      <c r="N43" s="109"/>
      <c r="O43" s="109"/>
      <c r="P43" s="109"/>
      <c r="Q43" s="109"/>
      <c r="R43" s="109"/>
      <c r="S43" s="109"/>
      <c r="T43" s="109"/>
      <c r="U43" s="109"/>
      <c r="V43" s="116" t="s">
        <v>38</v>
      </c>
    </row>
    <row r="44" spans="1:23" s="63" customFormat="1" ht="30.75" customHeight="1">
      <c r="A44" s="106">
        <v>18</v>
      </c>
      <c r="B44" s="113" t="s">
        <v>116</v>
      </c>
      <c r="C44" s="112" t="s">
        <v>97</v>
      </c>
      <c r="D44" s="106"/>
      <c r="E44" s="106"/>
      <c r="F44" s="106" t="s">
        <v>117</v>
      </c>
      <c r="G44" s="106"/>
      <c r="H44" s="106"/>
      <c r="I44" s="109"/>
      <c r="J44" s="109"/>
      <c r="K44" s="109"/>
      <c r="L44" s="109"/>
      <c r="M44" s="109"/>
      <c r="N44" s="109"/>
      <c r="O44" s="109"/>
      <c r="P44" s="109"/>
      <c r="Q44" s="109"/>
      <c r="R44" s="109"/>
      <c r="S44" s="109"/>
      <c r="T44" s="109"/>
      <c r="U44" s="109"/>
      <c r="V44" s="116" t="s">
        <v>38</v>
      </c>
    </row>
    <row r="46" spans="1:23" s="63" customFormat="1" ht="25.5">
      <c r="A46" s="106">
        <v>9</v>
      </c>
      <c r="B46" s="107" t="s">
        <v>118</v>
      </c>
      <c r="C46" s="108" t="s">
        <v>14</v>
      </c>
      <c r="D46" s="106"/>
      <c r="E46" s="106"/>
      <c r="F46" s="106" t="s">
        <v>119</v>
      </c>
      <c r="G46" s="106" t="s">
        <v>96</v>
      </c>
      <c r="H46" s="108" t="s">
        <v>120</v>
      </c>
      <c r="I46" s="109">
        <v>2900</v>
      </c>
      <c r="J46" s="109"/>
      <c r="K46" s="109"/>
      <c r="L46" s="109"/>
      <c r="M46" s="109"/>
      <c r="N46" s="109"/>
      <c r="O46" s="109"/>
      <c r="P46" s="109"/>
      <c r="Q46" s="109"/>
      <c r="R46" s="109"/>
      <c r="S46" s="109"/>
      <c r="T46" s="109"/>
      <c r="U46" s="109"/>
      <c r="V46" s="116" t="s">
        <v>23</v>
      </c>
    </row>
    <row r="47" spans="1:23" s="63" customFormat="1" ht="51">
      <c r="A47" s="106">
        <v>12</v>
      </c>
      <c r="B47" s="107" t="s">
        <v>121</v>
      </c>
      <c r="C47" s="108" t="s">
        <v>15</v>
      </c>
      <c r="D47" s="106"/>
      <c r="E47" s="106"/>
      <c r="F47" s="106" t="s">
        <v>122</v>
      </c>
      <c r="G47" s="106" t="s">
        <v>96</v>
      </c>
      <c r="H47" s="108" t="s">
        <v>123</v>
      </c>
      <c r="I47" s="109">
        <v>820</v>
      </c>
      <c r="J47" s="109"/>
      <c r="K47" s="109"/>
      <c r="L47" s="109"/>
      <c r="M47" s="109"/>
      <c r="N47" s="109"/>
      <c r="O47" s="109"/>
      <c r="P47" s="109"/>
      <c r="Q47" s="109"/>
      <c r="R47" s="109"/>
      <c r="S47" s="109"/>
      <c r="T47" s="109"/>
      <c r="U47" s="109"/>
      <c r="V47" s="110" t="s">
        <v>124</v>
      </c>
    </row>
    <row r="48" spans="1:23" s="63" customFormat="1" ht="51">
      <c r="A48" s="106">
        <v>30</v>
      </c>
      <c r="B48" s="114" t="s">
        <v>153</v>
      </c>
      <c r="C48" s="108" t="s">
        <v>13</v>
      </c>
      <c r="D48" s="106"/>
      <c r="E48" s="106"/>
      <c r="F48" s="106" t="s">
        <v>125</v>
      </c>
      <c r="G48" s="106"/>
      <c r="H48" s="106"/>
      <c r="I48" s="109"/>
      <c r="J48" s="109"/>
      <c r="K48" s="109"/>
      <c r="L48" s="109"/>
      <c r="M48" s="109"/>
      <c r="N48" s="109"/>
      <c r="O48" s="109"/>
      <c r="P48" s="109"/>
      <c r="Q48" s="109"/>
      <c r="R48" s="109"/>
      <c r="S48" s="109"/>
      <c r="T48" s="109"/>
      <c r="U48" s="109"/>
      <c r="V48" s="116" t="s">
        <v>23</v>
      </c>
    </row>
    <row r="50" spans="1:22" s="63" customFormat="1">
      <c r="A50" s="106">
        <v>17</v>
      </c>
      <c r="B50" s="114" t="s">
        <v>126</v>
      </c>
      <c r="C50" s="108" t="s">
        <v>14</v>
      </c>
      <c r="D50" s="106"/>
      <c r="E50" s="106"/>
      <c r="F50" s="106" t="s">
        <v>127</v>
      </c>
      <c r="G50" s="106"/>
      <c r="H50" s="106"/>
      <c r="I50" s="109"/>
      <c r="J50" s="109"/>
      <c r="K50" s="109"/>
      <c r="L50" s="109"/>
      <c r="M50" s="109"/>
      <c r="N50" s="109"/>
      <c r="O50" s="109"/>
      <c r="P50" s="109"/>
      <c r="Q50" s="109"/>
      <c r="R50" s="109"/>
      <c r="S50" s="109"/>
      <c r="T50" s="109"/>
      <c r="U50" s="109"/>
      <c r="V50" s="116" t="s">
        <v>22</v>
      </c>
    </row>
    <row r="51" spans="1:22" s="63" customFormat="1" ht="38.25">
      <c r="A51" s="106">
        <v>18</v>
      </c>
      <c r="B51" s="114" t="s">
        <v>128</v>
      </c>
      <c r="C51" s="108" t="s">
        <v>13</v>
      </c>
      <c r="D51" s="106"/>
      <c r="E51" s="106"/>
      <c r="F51" s="106" t="s">
        <v>117</v>
      </c>
      <c r="G51" s="106"/>
      <c r="H51" s="106"/>
      <c r="I51" s="109"/>
      <c r="J51" s="109"/>
      <c r="K51" s="109"/>
      <c r="L51" s="109"/>
      <c r="M51" s="109"/>
      <c r="N51" s="109"/>
      <c r="O51" s="109"/>
      <c r="P51" s="109"/>
      <c r="Q51" s="109"/>
      <c r="R51" s="109"/>
      <c r="S51" s="109"/>
      <c r="T51" s="109"/>
      <c r="U51" s="109"/>
      <c r="V51" s="116" t="s">
        <v>22</v>
      </c>
    </row>
    <row r="52" spans="1:22" s="63" customFormat="1" ht="25.5">
      <c r="A52" s="106">
        <v>19</v>
      </c>
      <c r="B52" s="114" t="s">
        <v>129</v>
      </c>
      <c r="C52" s="108" t="s">
        <v>13</v>
      </c>
      <c r="D52" s="106"/>
      <c r="E52" s="106"/>
      <c r="F52" s="106" t="s">
        <v>130</v>
      </c>
      <c r="G52" s="106"/>
      <c r="H52" s="106"/>
      <c r="I52" s="109"/>
      <c r="J52" s="109"/>
      <c r="K52" s="109"/>
      <c r="L52" s="109"/>
      <c r="M52" s="109"/>
      <c r="N52" s="109"/>
      <c r="O52" s="109"/>
      <c r="P52" s="109"/>
      <c r="Q52" s="109"/>
      <c r="R52" s="109"/>
      <c r="S52" s="109"/>
      <c r="T52" s="109"/>
      <c r="U52" s="109"/>
      <c r="V52" s="116" t="s">
        <v>22</v>
      </c>
    </row>
    <row r="53" spans="1:22" s="63" customFormat="1" ht="25.5">
      <c r="A53" s="106">
        <v>20</v>
      </c>
      <c r="B53" s="114" t="s">
        <v>131</v>
      </c>
      <c r="C53" s="112" t="s">
        <v>97</v>
      </c>
      <c r="D53" s="106"/>
      <c r="E53" s="106"/>
      <c r="F53" s="106" t="s">
        <v>132</v>
      </c>
      <c r="G53" s="106"/>
      <c r="H53" s="106"/>
      <c r="I53" s="109"/>
      <c r="J53" s="109"/>
      <c r="K53" s="109"/>
      <c r="L53" s="109"/>
      <c r="M53" s="109"/>
      <c r="N53" s="109"/>
      <c r="O53" s="109"/>
      <c r="P53" s="109"/>
      <c r="Q53" s="109"/>
      <c r="R53" s="109"/>
      <c r="S53" s="109"/>
      <c r="T53" s="109"/>
      <c r="U53" s="109"/>
      <c r="V53" s="116" t="s">
        <v>22</v>
      </c>
    </row>
    <row r="54" spans="1:22" s="63" customFormat="1" ht="38.25">
      <c r="A54" s="106">
        <v>21</v>
      </c>
      <c r="B54" s="114" t="s">
        <v>133</v>
      </c>
      <c r="C54" s="108" t="s">
        <v>134</v>
      </c>
      <c r="D54" s="106"/>
      <c r="E54" s="106"/>
      <c r="F54" s="106" t="s">
        <v>135</v>
      </c>
      <c r="G54" s="106"/>
      <c r="H54" s="106"/>
      <c r="I54" s="109"/>
      <c r="J54" s="109"/>
      <c r="K54" s="109"/>
      <c r="L54" s="109"/>
      <c r="M54" s="109"/>
      <c r="N54" s="109"/>
      <c r="O54" s="109"/>
      <c r="P54" s="109"/>
      <c r="Q54" s="109"/>
      <c r="R54" s="109"/>
      <c r="S54" s="109"/>
      <c r="T54" s="109"/>
      <c r="U54" s="109"/>
      <c r="V54" s="116" t="s">
        <v>22</v>
      </c>
    </row>
    <row r="55" spans="1:22" s="63" customFormat="1" ht="38.25">
      <c r="A55" s="106">
        <v>22</v>
      </c>
      <c r="B55" s="114" t="s">
        <v>136</v>
      </c>
      <c r="C55" s="108" t="s">
        <v>134</v>
      </c>
      <c r="D55" s="106"/>
      <c r="E55" s="106"/>
      <c r="F55" s="106" t="s">
        <v>137</v>
      </c>
      <c r="G55" s="106"/>
      <c r="H55" s="106"/>
      <c r="I55" s="109"/>
      <c r="J55" s="109"/>
      <c r="K55" s="109"/>
      <c r="L55" s="109"/>
      <c r="M55" s="109"/>
      <c r="N55" s="109"/>
      <c r="O55" s="109"/>
      <c r="P55" s="109"/>
      <c r="Q55" s="109"/>
      <c r="R55" s="109"/>
      <c r="S55" s="109"/>
      <c r="T55" s="109"/>
      <c r="U55" s="109"/>
      <c r="V55" s="116" t="s">
        <v>22</v>
      </c>
    </row>
    <row r="56" spans="1:22" s="63" customFormat="1" ht="29.25" customHeight="1">
      <c r="A56" s="106">
        <v>23</v>
      </c>
      <c r="B56" s="114" t="s">
        <v>138</v>
      </c>
      <c r="C56" s="108" t="s">
        <v>139</v>
      </c>
      <c r="D56" s="106"/>
      <c r="E56" s="106"/>
      <c r="F56" s="106" t="s">
        <v>140</v>
      </c>
      <c r="G56" s="106"/>
      <c r="H56" s="106"/>
      <c r="I56" s="109"/>
      <c r="J56" s="109"/>
      <c r="K56" s="109"/>
      <c r="L56" s="109"/>
      <c r="M56" s="109"/>
      <c r="N56" s="109"/>
      <c r="O56" s="109"/>
      <c r="P56" s="109"/>
      <c r="Q56" s="109"/>
      <c r="R56" s="109"/>
      <c r="S56" s="109"/>
      <c r="T56" s="109"/>
      <c r="U56" s="109"/>
      <c r="V56" s="116" t="s">
        <v>22</v>
      </c>
    </row>
    <row r="57" spans="1:22" s="63" customFormat="1" ht="38.25">
      <c r="A57" s="106">
        <v>24</v>
      </c>
      <c r="B57" s="114" t="s">
        <v>141</v>
      </c>
      <c r="C57" s="108" t="s">
        <v>139</v>
      </c>
      <c r="D57" s="106"/>
      <c r="E57" s="106"/>
      <c r="F57" s="106" t="s">
        <v>142</v>
      </c>
      <c r="G57" s="106"/>
      <c r="H57" s="106"/>
      <c r="I57" s="109"/>
      <c r="J57" s="109"/>
      <c r="K57" s="109"/>
      <c r="L57" s="109"/>
      <c r="M57" s="109"/>
      <c r="N57" s="109"/>
      <c r="O57" s="109"/>
      <c r="P57" s="109"/>
      <c r="Q57" s="109"/>
      <c r="R57" s="109"/>
      <c r="S57" s="109"/>
      <c r="T57" s="109"/>
      <c r="U57" s="109"/>
      <c r="V57" s="116" t="s">
        <v>22</v>
      </c>
    </row>
    <row r="58" spans="1:22" s="63" customFormat="1" ht="25.5">
      <c r="A58" s="106">
        <v>25</v>
      </c>
      <c r="B58" s="114" t="s">
        <v>143</v>
      </c>
      <c r="C58" s="108" t="s">
        <v>107</v>
      </c>
      <c r="D58" s="106"/>
      <c r="E58" s="106"/>
      <c r="F58" s="106" t="s">
        <v>144</v>
      </c>
      <c r="G58" s="106"/>
      <c r="H58" s="106"/>
      <c r="I58" s="109"/>
      <c r="J58" s="109"/>
      <c r="K58" s="109"/>
      <c r="L58" s="109"/>
      <c r="M58" s="109"/>
      <c r="N58" s="109"/>
      <c r="O58" s="109"/>
      <c r="P58" s="109"/>
      <c r="Q58" s="109"/>
      <c r="R58" s="109"/>
      <c r="S58" s="109"/>
      <c r="T58" s="109"/>
      <c r="U58" s="109"/>
      <c r="V58" s="116" t="s">
        <v>145</v>
      </c>
    </row>
    <row r="59" spans="1:22" s="63" customFormat="1" ht="38.25">
      <c r="A59" s="106">
        <v>26</v>
      </c>
      <c r="B59" s="114" t="s">
        <v>146</v>
      </c>
      <c r="C59" s="108" t="s">
        <v>107</v>
      </c>
      <c r="D59" s="106"/>
      <c r="E59" s="106"/>
      <c r="F59" s="106" t="s">
        <v>147</v>
      </c>
      <c r="G59" s="106"/>
      <c r="H59" s="106"/>
      <c r="I59" s="109"/>
      <c r="J59" s="109"/>
      <c r="K59" s="109"/>
      <c r="L59" s="109"/>
      <c r="M59" s="109"/>
      <c r="N59" s="109"/>
      <c r="O59" s="109"/>
      <c r="P59" s="109"/>
      <c r="Q59" s="109"/>
      <c r="R59" s="109"/>
      <c r="S59" s="109"/>
      <c r="T59" s="109"/>
      <c r="U59" s="109"/>
      <c r="V59" s="116" t="s">
        <v>145</v>
      </c>
    </row>
    <row r="60" spans="1:22" s="63" customFormat="1" ht="29.25" customHeight="1">
      <c r="A60" s="106">
        <v>27</v>
      </c>
      <c r="B60" s="114" t="s">
        <v>154</v>
      </c>
      <c r="C60" s="108" t="s">
        <v>13</v>
      </c>
      <c r="D60" s="106"/>
      <c r="E60" s="106"/>
      <c r="F60" s="106" t="s">
        <v>148</v>
      </c>
      <c r="G60" s="106"/>
      <c r="H60" s="106"/>
      <c r="I60" s="109"/>
      <c r="J60" s="109"/>
      <c r="K60" s="109"/>
      <c r="L60" s="109"/>
      <c r="M60" s="109"/>
      <c r="N60" s="109"/>
      <c r="O60" s="109"/>
      <c r="P60" s="109"/>
      <c r="Q60" s="109"/>
      <c r="R60" s="109"/>
      <c r="S60" s="109"/>
      <c r="T60" s="109"/>
      <c r="U60" s="109"/>
      <c r="V60" s="116" t="s">
        <v>23</v>
      </c>
    </row>
    <row r="61" spans="1:22" s="63" customFormat="1">
      <c r="A61" s="106">
        <v>28</v>
      </c>
      <c r="B61" s="114" t="s">
        <v>149</v>
      </c>
      <c r="C61" s="108" t="s">
        <v>13</v>
      </c>
      <c r="D61" s="106"/>
      <c r="E61" s="106"/>
      <c r="F61" s="106" t="s">
        <v>150</v>
      </c>
      <c r="G61" s="106"/>
      <c r="H61" s="106"/>
      <c r="I61" s="109"/>
      <c r="J61" s="109"/>
      <c r="K61" s="109"/>
      <c r="L61" s="109"/>
      <c r="M61" s="109"/>
      <c r="N61" s="109"/>
      <c r="O61" s="109"/>
      <c r="P61" s="109"/>
      <c r="Q61" s="109"/>
      <c r="R61" s="109"/>
      <c r="S61" s="109"/>
      <c r="T61" s="109"/>
      <c r="U61" s="109"/>
      <c r="V61" s="116" t="s">
        <v>23</v>
      </c>
    </row>
    <row r="67" spans="12:17" ht="56.25">
      <c r="M67" s="124" t="s">
        <v>169</v>
      </c>
      <c r="N67" s="124">
        <v>0</v>
      </c>
    </row>
    <row r="69" spans="12:17" ht="56.25">
      <c r="M69" s="126" t="s">
        <v>170</v>
      </c>
      <c r="N69" s="57">
        <v>590052</v>
      </c>
    </row>
    <row r="70" spans="12:17" ht="56.25">
      <c r="L70" s="129"/>
      <c r="M70" s="126" t="s">
        <v>171</v>
      </c>
      <c r="N70" s="126">
        <v>819888</v>
      </c>
      <c r="O70" s="129"/>
      <c r="P70" s="129"/>
      <c r="Q70" s="129">
        <v>1650</v>
      </c>
    </row>
  </sheetData>
  <mergeCells count="29">
    <mergeCell ref="A1:V1"/>
    <mergeCell ref="A6:A8"/>
    <mergeCell ref="B6:B8"/>
    <mergeCell ref="C6:C8"/>
    <mergeCell ref="D6:D8"/>
    <mergeCell ref="E6:E8"/>
    <mergeCell ref="Q6:R6"/>
    <mergeCell ref="S6:U6"/>
    <mergeCell ref="S7:S8"/>
    <mergeCell ref="T7:U7"/>
    <mergeCell ref="O7:P7"/>
    <mergeCell ref="F6:F8"/>
    <mergeCell ref="G6:G8"/>
    <mergeCell ref="H6:J6"/>
    <mergeCell ref="K6:L6"/>
    <mergeCell ref="M6:M8"/>
    <mergeCell ref="A2:V2"/>
    <mergeCell ref="H7:H8"/>
    <mergeCell ref="I7:I8"/>
    <mergeCell ref="J7:J8"/>
    <mergeCell ref="K7:K8"/>
    <mergeCell ref="L7:L8"/>
    <mergeCell ref="N7:N8"/>
    <mergeCell ref="V6:V8"/>
    <mergeCell ref="Q7:Q8"/>
    <mergeCell ref="R7:R8"/>
    <mergeCell ref="N6:P6"/>
    <mergeCell ref="A3:V3"/>
    <mergeCell ref="A4:V4"/>
  </mergeCells>
  <pageMargins left="0.59055118110236227" right="0.39370078740157483" top="0.78740157480314965" bottom="0.35433070866141736" header="0.59055118110236227" footer="0.19685039370078741"/>
  <pageSetup paperSize="9" scale="74" fitToHeight="0" orientation="landscape" r:id="rId1"/>
  <headerFooter>
    <oddHeader>&amp;L&amp;"Times New Roman,Đậm"&amp;12Biểu số 03&amp;R&amp;"+,Đậm"&amp;12HUYỆN SA THẦY</oddHeader>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14"/>
  <sheetViews>
    <sheetView tabSelected="1" workbookViewId="0">
      <pane xSplit="2" ySplit="11" topLeftCell="C12" activePane="bottomRight" state="frozen"/>
      <selection pane="topRight" activeCell="C1" sqref="C1"/>
      <selection pane="bottomLeft" activeCell="A9" sqref="A9"/>
      <selection pane="bottomRight" activeCell="A4" sqref="A4:O4"/>
    </sheetView>
  </sheetViews>
  <sheetFormatPr defaultRowHeight="15"/>
  <cols>
    <col min="1" max="1" width="5.140625" customWidth="1"/>
    <col min="2" max="2" width="21.28515625" customWidth="1"/>
    <col min="3" max="4" width="8.7109375" customWidth="1"/>
    <col min="5" max="5" width="9.7109375" customWidth="1"/>
    <col min="6" max="6" width="8.7109375" hidden="1" customWidth="1"/>
    <col min="7" max="9" width="8.7109375" customWidth="1"/>
    <col min="10" max="10" width="11.140625" customWidth="1"/>
    <col min="11" max="17" width="8.7109375" customWidth="1"/>
  </cols>
  <sheetData>
    <row r="1" spans="1:23" s="90" customFormat="1" ht="19.5" customHeight="1">
      <c r="A1" s="508" t="s">
        <v>195</v>
      </c>
      <c r="B1" s="508"/>
      <c r="C1" s="102"/>
      <c r="D1" s="102"/>
      <c r="E1" s="102"/>
      <c r="F1" s="102"/>
      <c r="G1" s="102"/>
      <c r="H1" s="102"/>
      <c r="I1" s="102"/>
      <c r="J1" s="102"/>
      <c r="K1" s="102"/>
      <c r="L1" s="102"/>
      <c r="M1" s="102"/>
      <c r="N1" s="102"/>
      <c r="O1" s="102"/>
      <c r="P1" s="102"/>
      <c r="Q1" s="102"/>
    </row>
    <row r="2" spans="1:23" ht="19.5" customHeight="1">
      <c r="A2" s="509" t="s">
        <v>447</v>
      </c>
      <c r="B2" s="509"/>
      <c r="C2" s="509"/>
      <c r="D2" s="509"/>
      <c r="E2" s="509"/>
      <c r="F2" s="509"/>
      <c r="G2" s="509"/>
      <c r="H2" s="509"/>
      <c r="I2" s="509"/>
      <c r="J2" s="509"/>
      <c r="K2" s="509"/>
      <c r="L2" s="509"/>
      <c r="M2" s="509"/>
      <c r="N2" s="509"/>
      <c r="O2" s="509"/>
      <c r="P2" s="147"/>
      <c r="Q2" s="147"/>
    </row>
    <row r="3" spans="1:23" ht="19.5" hidden="1" customHeight="1">
      <c r="A3" s="511" t="str">
        <f>'Bieu 02. Chi tiet von can doi'!A3:AJ3</f>
        <v xml:space="preserve">Kèm theo Tờ trình số 23/TTr-PTCKH ngày  21 tháng 12 năm 2016 của Phòng Tài chính - Kế hoạch huyện Sa Thầy </v>
      </c>
      <c r="B3" s="511"/>
      <c r="C3" s="511"/>
      <c r="D3" s="511"/>
      <c r="E3" s="511"/>
      <c r="F3" s="511"/>
      <c r="G3" s="511"/>
      <c r="H3" s="511"/>
      <c r="I3" s="511"/>
      <c r="J3" s="511"/>
      <c r="K3" s="511"/>
      <c r="L3" s="511"/>
      <c r="M3" s="511"/>
      <c r="N3" s="511"/>
      <c r="O3" s="511"/>
      <c r="P3" s="254"/>
      <c r="Q3" s="254"/>
    </row>
    <row r="4" spans="1:23" s="397" customFormat="1" ht="30" hidden="1">
      <c r="A4" s="511" t="str">
        <f>'Bieu 02. Chi tiet von can doi'!A4:AJ4</f>
        <v xml:space="preserve">Kèm theo Quyết định số: 3461/QĐ-UBND ngày  21 tháng 12 năm 2016 của Ủy ban nhân dân huyện Sa Thầy </v>
      </c>
      <c r="B4" s="511"/>
      <c r="C4" s="511"/>
      <c r="D4" s="511"/>
      <c r="E4" s="511"/>
      <c r="F4" s="511"/>
      <c r="G4" s="511"/>
      <c r="H4" s="511"/>
      <c r="I4" s="511"/>
      <c r="J4" s="511"/>
      <c r="K4" s="511"/>
      <c r="L4" s="511"/>
      <c r="M4" s="511"/>
      <c r="N4" s="511"/>
      <c r="O4" s="511"/>
      <c r="P4" s="451"/>
      <c r="Q4" s="449"/>
    </row>
    <row r="5" spans="1:23" s="397" customFormat="1" ht="18.75">
      <c r="A5" s="511" t="str">
        <f>'Bieu 02. Chi tiet von can doi'!A5:AJ5</f>
        <v xml:space="preserve">Kèm theo Nghị quyết định số: 49/2016/NQ-HĐND ngày  20 tháng 12 năm 2016 của Hội đồng nhân dân huyện Sa Thầy </v>
      </c>
      <c r="B5" s="511"/>
      <c r="C5" s="511"/>
      <c r="D5" s="511"/>
      <c r="E5" s="511"/>
      <c r="F5" s="511"/>
      <c r="G5" s="511"/>
      <c r="H5" s="511"/>
      <c r="I5" s="511"/>
      <c r="J5" s="511"/>
      <c r="K5" s="511"/>
      <c r="L5" s="511"/>
      <c r="M5" s="511"/>
      <c r="N5" s="511"/>
      <c r="O5" s="511"/>
      <c r="P5" s="449"/>
      <c r="Q5" s="449"/>
    </row>
    <row r="6" spans="1:23" ht="22.5" customHeight="1">
      <c r="A6" s="133"/>
      <c r="B6" s="133"/>
      <c r="C6" s="133"/>
      <c r="D6" s="133"/>
      <c r="E6" s="133"/>
      <c r="F6" s="133"/>
      <c r="G6" s="133"/>
      <c r="H6" s="133"/>
      <c r="I6" s="133"/>
      <c r="J6" s="133"/>
      <c r="K6" s="133"/>
      <c r="L6" s="133"/>
      <c r="M6" s="510" t="s">
        <v>40</v>
      </c>
      <c r="N6" s="510"/>
      <c r="O6" s="510"/>
      <c r="P6" s="148"/>
      <c r="Q6" s="148"/>
      <c r="T6">
        <v>79155</v>
      </c>
      <c r="U6">
        <f>220000+1600</f>
        <v>221600</v>
      </c>
      <c r="V6">
        <v>66455</v>
      </c>
      <c r="W6" s="137">
        <f>N11-V6</f>
        <v>-63415</v>
      </c>
    </row>
    <row r="7" spans="1:23" ht="22.5" customHeight="1">
      <c r="A7" s="500" t="s">
        <v>0</v>
      </c>
      <c r="B7" s="500" t="s">
        <v>177</v>
      </c>
      <c r="C7" s="496" t="s">
        <v>10</v>
      </c>
      <c r="D7" s="502" t="s">
        <v>186</v>
      </c>
      <c r="E7" s="503"/>
      <c r="F7" s="503"/>
      <c r="G7" s="503"/>
      <c r="H7" s="503"/>
      <c r="I7" s="503"/>
      <c r="J7" s="503"/>
      <c r="K7" s="503"/>
      <c r="L7" s="500" t="s">
        <v>180</v>
      </c>
      <c r="M7" s="500" t="s">
        <v>187</v>
      </c>
      <c r="N7" s="500"/>
      <c r="O7" s="500"/>
      <c r="P7" s="149"/>
      <c r="Q7" s="149"/>
    </row>
    <row r="8" spans="1:23" ht="33" customHeight="1">
      <c r="A8" s="500"/>
      <c r="B8" s="500"/>
      <c r="C8" s="497"/>
      <c r="D8" s="500" t="s">
        <v>178</v>
      </c>
      <c r="E8" s="500" t="s">
        <v>446</v>
      </c>
      <c r="F8" s="500" t="s">
        <v>188</v>
      </c>
      <c r="G8" s="500" t="s">
        <v>182</v>
      </c>
      <c r="H8" s="500" t="s">
        <v>183</v>
      </c>
      <c r="I8" s="500" t="s">
        <v>184</v>
      </c>
      <c r="J8" s="500" t="s">
        <v>189</v>
      </c>
      <c r="K8" s="496" t="s">
        <v>185</v>
      </c>
      <c r="L8" s="500"/>
      <c r="M8" s="496" t="s">
        <v>178</v>
      </c>
      <c r="N8" s="502" t="s">
        <v>179</v>
      </c>
      <c r="O8" s="504"/>
      <c r="P8" s="149"/>
      <c r="Q8" s="149"/>
      <c r="T8" s="500" t="s">
        <v>189</v>
      </c>
      <c r="U8" s="496" t="s">
        <v>185</v>
      </c>
      <c r="V8" s="498" t="s">
        <v>181</v>
      </c>
    </row>
    <row r="9" spans="1:23" ht="30.75" customHeight="1">
      <c r="A9" s="500"/>
      <c r="B9" s="500"/>
      <c r="C9" s="497"/>
      <c r="D9" s="500"/>
      <c r="E9" s="500"/>
      <c r="F9" s="500"/>
      <c r="G9" s="500"/>
      <c r="H9" s="500"/>
      <c r="I9" s="500"/>
      <c r="J9" s="500"/>
      <c r="K9" s="497"/>
      <c r="L9" s="500"/>
      <c r="M9" s="497"/>
      <c r="N9" s="496" t="s">
        <v>181</v>
      </c>
      <c r="O9" s="505" t="s">
        <v>203</v>
      </c>
      <c r="P9" s="150"/>
      <c r="Q9" s="150"/>
      <c r="T9" s="500"/>
      <c r="U9" s="497"/>
      <c r="V9" s="499"/>
    </row>
    <row r="10" spans="1:23" ht="23.25" customHeight="1">
      <c r="A10" s="500"/>
      <c r="B10" s="500"/>
      <c r="C10" s="501"/>
      <c r="D10" s="500"/>
      <c r="E10" s="500"/>
      <c r="F10" s="500"/>
      <c r="G10" s="500"/>
      <c r="H10" s="500"/>
      <c r="I10" s="500"/>
      <c r="J10" s="500"/>
      <c r="K10" s="501"/>
      <c r="L10" s="500"/>
      <c r="M10" s="501"/>
      <c r="N10" s="501"/>
      <c r="O10" s="506"/>
      <c r="P10" s="150"/>
      <c r="Q10" s="150"/>
      <c r="S10" t="s">
        <v>202</v>
      </c>
      <c r="T10" s="496"/>
      <c r="U10" s="497"/>
      <c r="V10" s="499"/>
    </row>
    <row r="11" spans="1:23" ht="24.95" customHeight="1">
      <c r="A11" s="153"/>
      <c r="B11" s="154" t="s">
        <v>10</v>
      </c>
      <c r="C11" s="155">
        <f>+C12</f>
        <v>27019</v>
      </c>
      <c r="D11" s="155">
        <f t="shared" ref="D11:O11" si="0">+D12</f>
        <v>20479</v>
      </c>
      <c r="E11" s="155">
        <f t="shared" si="0"/>
        <v>7480</v>
      </c>
      <c r="F11" s="155">
        <f t="shared" si="0"/>
        <v>0</v>
      </c>
      <c r="G11" s="155">
        <f t="shared" si="0"/>
        <v>2000</v>
      </c>
      <c r="H11" s="155">
        <f t="shared" si="0"/>
        <v>0</v>
      </c>
      <c r="I11" s="155">
        <f t="shared" si="0"/>
        <v>0</v>
      </c>
      <c r="J11" s="155">
        <f t="shared" si="0"/>
        <v>3640</v>
      </c>
      <c r="K11" s="155">
        <f t="shared" si="0"/>
        <v>7359</v>
      </c>
      <c r="L11" s="155">
        <f t="shared" si="0"/>
        <v>3000</v>
      </c>
      <c r="M11" s="155">
        <f t="shared" si="0"/>
        <v>3540</v>
      </c>
      <c r="N11" s="155">
        <f t="shared" si="0"/>
        <v>3040</v>
      </c>
      <c r="O11" s="155">
        <f t="shared" si="0"/>
        <v>500</v>
      </c>
      <c r="P11" s="151"/>
      <c r="Q11" s="151"/>
      <c r="S11" s="146"/>
      <c r="T11" s="145">
        <f>SUM(T12:T12)</f>
        <v>79160</v>
      </c>
      <c r="U11" s="145">
        <f>SUM(U12:U12)</f>
        <v>221600</v>
      </c>
      <c r="V11" s="145">
        <f>SUM(V12:V12)</f>
        <v>66460</v>
      </c>
    </row>
    <row r="12" spans="1:23" ht="24.95" customHeight="1">
      <c r="A12" s="156" t="s">
        <v>204</v>
      </c>
      <c r="B12" s="157" t="s">
        <v>21</v>
      </c>
      <c r="C12" s="158">
        <f t="shared" ref="C12" si="1">D12+L12+M12</f>
        <v>27019</v>
      </c>
      <c r="D12" s="158">
        <f>SUM(E12:K12)</f>
        <v>20479</v>
      </c>
      <c r="E12" s="159">
        <v>7480</v>
      </c>
      <c r="F12" s="159">
        <v>0</v>
      </c>
      <c r="G12" s="159">
        <v>2000</v>
      </c>
      <c r="H12" s="159">
        <v>0</v>
      </c>
      <c r="I12" s="159">
        <v>0</v>
      </c>
      <c r="J12" s="159">
        <v>3640</v>
      </c>
      <c r="K12" s="159">
        <v>7359</v>
      </c>
      <c r="L12" s="159">
        <v>3000</v>
      </c>
      <c r="M12" s="158">
        <f>SUM(N12:O12)</f>
        <v>3540</v>
      </c>
      <c r="N12" s="159">
        <v>3040</v>
      </c>
      <c r="O12" s="159">
        <v>500</v>
      </c>
      <c r="P12" s="134"/>
      <c r="Q12" s="134"/>
      <c r="S12" s="146">
        <f t="shared" ref="S12" si="2">E12/$E$11</f>
        <v>1</v>
      </c>
      <c r="T12" s="145">
        <f t="shared" ref="T12:V12" si="3">ROUND(T$6*$S12,-1)</f>
        <v>79160</v>
      </c>
      <c r="U12" s="145">
        <f t="shared" si="3"/>
        <v>221600</v>
      </c>
      <c r="V12" s="145">
        <f t="shared" si="3"/>
        <v>66460</v>
      </c>
    </row>
    <row r="14" spans="1:23">
      <c r="A14" s="507" t="s">
        <v>418</v>
      </c>
      <c r="B14" s="507"/>
      <c r="C14" s="507"/>
      <c r="D14" s="507"/>
      <c r="E14" s="507"/>
      <c r="F14" s="507"/>
      <c r="G14" s="507"/>
      <c r="H14" s="507"/>
      <c r="I14" s="507"/>
      <c r="J14" s="507"/>
      <c r="K14" s="507"/>
      <c r="L14" s="507"/>
      <c r="M14" s="507"/>
      <c r="N14" s="507"/>
      <c r="O14" s="507"/>
    </row>
  </sheetData>
  <mergeCells count="28">
    <mergeCell ref="A14:O14"/>
    <mergeCell ref="A1:B1"/>
    <mergeCell ref="F8:F10"/>
    <mergeCell ref="G8:G10"/>
    <mergeCell ref="H8:H10"/>
    <mergeCell ref="I8:I10"/>
    <mergeCell ref="C7:C10"/>
    <mergeCell ref="A2:O2"/>
    <mergeCell ref="M6:O6"/>
    <mergeCell ref="A3:O3"/>
    <mergeCell ref="A4:O4"/>
    <mergeCell ref="A5:O5"/>
    <mergeCell ref="U8:U10"/>
    <mergeCell ref="V8:V10"/>
    <mergeCell ref="A7:A10"/>
    <mergeCell ref="J8:J10"/>
    <mergeCell ref="M8:M10"/>
    <mergeCell ref="D7:K7"/>
    <mergeCell ref="N8:O8"/>
    <mergeCell ref="N9:N10"/>
    <mergeCell ref="O9:O10"/>
    <mergeCell ref="T8:T10"/>
    <mergeCell ref="L7:L10"/>
    <mergeCell ref="M7:O7"/>
    <mergeCell ref="B7:B10"/>
    <mergeCell ref="D8:D10"/>
    <mergeCell ref="E8:E10"/>
    <mergeCell ref="K8:K10"/>
  </mergeCells>
  <pageMargins left="0.59055118110236227" right="0.39370078740157483" top="0.78740157480314965" bottom="0.74803149606299213" header="0.31496062992125984" footer="0.31496062992125984"/>
  <pageSetup paperSize="9"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sheetPr>
    <tabColor rgb="FFFF0000"/>
  </sheetPr>
  <dimension ref="A3:J30"/>
  <sheetViews>
    <sheetView topLeftCell="A14" workbookViewId="0">
      <selection activeCell="D23" sqref="D23"/>
    </sheetView>
  </sheetViews>
  <sheetFormatPr defaultColWidth="9" defaultRowHeight="15"/>
  <cols>
    <col min="1" max="1" width="6.5703125" style="90" customWidth="1"/>
    <col min="2" max="2" width="45.28515625" style="255" customWidth="1"/>
    <col min="3" max="3" width="12.5703125" style="255" customWidth="1"/>
    <col min="4" max="4" width="15.5703125" style="274" customWidth="1"/>
    <col min="5" max="5" width="15.85546875" style="90" customWidth="1"/>
    <col min="6" max="6" width="9.42578125" style="90" bestFit="1" customWidth="1"/>
    <col min="7" max="7" width="28.140625" style="90" bestFit="1" customWidth="1"/>
    <col min="8" max="16384" width="9" style="90"/>
  </cols>
  <sheetData>
    <row r="3" spans="1:10">
      <c r="B3" s="512" t="s">
        <v>40</v>
      </c>
      <c r="C3" s="512"/>
    </row>
    <row r="4" spans="1:10" s="256" customFormat="1" ht="30">
      <c r="A4" s="258" t="s">
        <v>0</v>
      </c>
      <c r="B4" s="259" t="s">
        <v>344</v>
      </c>
      <c r="C4" s="259" t="s">
        <v>345</v>
      </c>
      <c r="E4" s="259" t="s">
        <v>7</v>
      </c>
    </row>
    <row r="5" spans="1:10" s="256" customFormat="1" ht="22.5" customHeight="1">
      <c r="A5" s="264"/>
      <c r="B5" s="265" t="s">
        <v>318</v>
      </c>
      <c r="C5" s="266">
        <f>+C6+C15</f>
        <v>9660.9603000000006</v>
      </c>
      <c r="E5" s="266"/>
    </row>
    <row r="6" spans="1:10" s="256" customFormat="1" ht="22.5" customHeight="1">
      <c r="A6" s="264" t="s">
        <v>11</v>
      </c>
      <c r="B6" s="265" t="s">
        <v>349</v>
      </c>
      <c r="C6" s="266">
        <f>SUM(C7:C14)</f>
        <v>6680.0223000000005</v>
      </c>
      <c r="E6" s="266"/>
      <c r="H6" s="279">
        <f>C6-H7</f>
        <v>4783.0590000000002</v>
      </c>
      <c r="I6" s="279">
        <f>H6-C9-G9</f>
        <v>-1893.6030000000001</v>
      </c>
    </row>
    <row r="7" spans="1:10" ht="22.5" customHeight="1">
      <c r="A7" s="263" t="s">
        <v>204</v>
      </c>
      <c r="B7" s="260" t="s">
        <v>238</v>
      </c>
      <c r="C7" s="261">
        <f>'Bieu 02. Chi tiet von can doi'!AI19</f>
        <v>202.80699999999999</v>
      </c>
      <c r="E7" s="275"/>
      <c r="H7" s="368">
        <f>C7+C8+641</f>
        <v>1896.9633000000001</v>
      </c>
      <c r="I7" s="90">
        <v>3712</v>
      </c>
    </row>
    <row r="8" spans="1:10" ht="30">
      <c r="A8" s="263" t="s">
        <v>333</v>
      </c>
      <c r="B8" s="260" t="s">
        <v>257</v>
      </c>
      <c r="C8" s="261">
        <f>'Bieu 02. Chi tiet von can doi'!AI20</f>
        <v>1053.1563000000001</v>
      </c>
      <c r="E8" s="275"/>
      <c r="I8" s="90">
        <v>1935</v>
      </c>
      <c r="J8" s="90">
        <f>I7-I8-100</f>
        <v>1677</v>
      </c>
    </row>
    <row r="9" spans="1:10" ht="30">
      <c r="A9" s="263" t="s">
        <v>334</v>
      </c>
      <c r="B9" s="260" t="s">
        <v>258</v>
      </c>
      <c r="C9" s="261">
        <f>3979.331-641</f>
        <v>3338.3310000000001</v>
      </c>
      <c r="D9" s="90">
        <f>F9-D10-D11</f>
        <v>738.33100000000013</v>
      </c>
      <c r="E9" s="275" t="s">
        <v>353</v>
      </c>
      <c r="F9" s="90">
        <f>3979.331</f>
        <v>3979.3310000000001</v>
      </c>
      <c r="G9" s="368">
        <v>3338.3310000000001</v>
      </c>
      <c r="I9" s="90" t="s">
        <v>168</v>
      </c>
    </row>
    <row r="10" spans="1:10">
      <c r="A10" s="263"/>
      <c r="B10" s="260"/>
      <c r="C10" s="261"/>
      <c r="D10" s="373">
        <v>641</v>
      </c>
      <c r="E10" s="372" t="s">
        <v>407</v>
      </c>
      <c r="G10" s="368"/>
    </row>
    <row r="11" spans="1:10">
      <c r="A11" s="263"/>
      <c r="B11" s="260"/>
      <c r="C11" s="261"/>
      <c r="D11" s="373">
        <v>2600</v>
      </c>
      <c r="E11" s="372" t="s">
        <v>168</v>
      </c>
      <c r="G11" s="368"/>
    </row>
    <row r="12" spans="1:10">
      <c r="A12" s="263"/>
      <c r="B12" s="260"/>
      <c r="C12" s="261"/>
      <c r="D12" s="373">
        <v>738.33100000000013</v>
      </c>
      <c r="E12" s="372" t="s">
        <v>384</v>
      </c>
    </row>
    <row r="13" spans="1:10">
      <c r="A13" s="263" t="s">
        <v>335</v>
      </c>
      <c r="B13" s="260" t="s">
        <v>346</v>
      </c>
      <c r="C13" s="261">
        <v>1455.7280000000001</v>
      </c>
      <c r="D13" s="90"/>
      <c r="E13" s="276"/>
      <c r="G13" s="90" t="s">
        <v>384</v>
      </c>
      <c r="I13" s="368">
        <f>+C13+C14</f>
        <v>2085.7280000000001</v>
      </c>
    </row>
    <row r="14" spans="1:10" ht="16.5" customHeight="1">
      <c r="A14" s="263" t="s">
        <v>347</v>
      </c>
      <c r="B14" s="260" t="s">
        <v>279</v>
      </c>
      <c r="C14" s="261">
        <v>630</v>
      </c>
      <c r="D14" s="90"/>
      <c r="E14" s="277"/>
      <c r="G14" s="90" t="s">
        <v>384</v>
      </c>
    </row>
    <row r="15" spans="1:10" s="256" customFormat="1" ht="30">
      <c r="A15" s="267" t="s">
        <v>315</v>
      </c>
      <c r="B15" s="268" t="s">
        <v>348</v>
      </c>
      <c r="C15" s="266">
        <f>SUM(C16:C17)</f>
        <v>2980.9380000000001</v>
      </c>
      <c r="E15" s="266"/>
    </row>
    <row r="16" spans="1:10">
      <c r="A16" s="263" t="s">
        <v>204</v>
      </c>
      <c r="B16" s="260" t="s">
        <v>276</v>
      </c>
      <c r="C16" s="261">
        <v>1476.578</v>
      </c>
      <c r="D16" s="90"/>
      <c r="E16" s="275"/>
      <c r="G16" s="90" t="s">
        <v>406</v>
      </c>
    </row>
    <row r="17" spans="1:7">
      <c r="A17" s="269" t="s">
        <v>333</v>
      </c>
      <c r="B17" s="262" t="s">
        <v>277</v>
      </c>
      <c r="C17" s="360">
        <v>1504.3600000000001</v>
      </c>
      <c r="D17" s="90"/>
      <c r="E17" s="278"/>
      <c r="G17" s="90" t="s">
        <v>406</v>
      </c>
    </row>
    <row r="20" spans="1:7" s="256" customFormat="1" ht="30">
      <c r="A20" s="258" t="s">
        <v>0</v>
      </c>
      <c r="B20" s="259" t="s">
        <v>350</v>
      </c>
      <c r="C20" s="259" t="s">
        <v>345</v>
      </c>
      <c r="D20" s="259" t="s">
        <v>354</v>
      </c>
      <c r="E20" s="259" t="s">
        <v>7</v>
      </c>
    </row>
    <row r="21" spans="1:7" s="256" customFormat="1">
      <c r="A21" s="264"/>
      <c r="B21" s="265" t="s">
        <v>178</v>
      </c>
      <c r="C21" s="266">
        <f>SUM(C22:C23)</f>
        <v>10151.687269999999</v>
      </c>
      <c r="D21" s="266">
        <f>SUM(D22:D24)</f>
        <v>8105.5779999999995</v>
      </c>
      <c r="E21" s="265"/>
      <c r="F21" s="279">
        <f>+D21-C5</f>
        <v>-1555.3823000000011</v>
      </c>
    </row>
    <row r="22" spans="1:7" s="272" customFormat="1" ht="30">
      <c r="A22" s="270" t="s">
        <v>204</v>
      </c>
      <c r="B22" s="273" t="s">
        <v>351</v>
      </c>
      <c r="C22" s="271">
        <f>6139.32627+300</f>
        <v>6439.3262699999996</v>
      </c>
      <c r="D22" s="271">
        <v>1476.578</v>
      </c>
      <c r="E22" s="271" t="s">
        <v>355</v>
      </c>
      <c r="G22" s="272" t="s">
        <v>385</v>
      </c>
    </row>
    <row r="23" spans="1:7" s="272" customFormat="1" ht="30">
      <c r="A23" s="270" t="s">
        <v>333</v>
      </c>
      <c r="B23" s="273" t="s">
        <v>352</v>
      </c>
      <c r="C23" s="271">
        <v>3712.3609999999999</v>
      </c>
      <c r="D23" s="271">
        <f>C23-979-100-33.361</f>
        <v>2600</v>
      </c>
      <c r="E23" s="271" t="s">
        <v>357</v>
      </c>
      <c r="F23" s="284">
        <v>5788.4</v>
      </c>
      <c r="G23" s="272" t="s">
        <v>386</v>
      </c>
    </row>
    <row r="24" spans="1:7" ht="45">
      <c r="A24" s="280" t="s">
        <v>334</v>
      </c>
      <c r="B24" s="281" t="s">
        <v>356</v>
      </c>
      <c r="C24" s="282">
        <v>7359</v>
      </c>
      <c r="D24" s="282">
        <v>4029</v>
      </c>
      <c r="E24" s="282" t="s">
        <v>382</v>
      </c>
    </row>
    <row r="25" spans="1:7">
      <c r="A25" s="283"/>
    </row>
    <row r="27" spans="1:7">
      <c r="C27" s="257">
        <f>C22-2700</f>
        <v>3739.3262699999996</v>
      </c>
    </row>
    <row r="28" spans="1:7">
      <c r="C28" s="257">
        <f>+C24-1330-2000</f>
        <v>4029</v>
      </c>
    </row>
    <row r="30" spans="1:7">
      <c r="C30" s="257">
        <f>C28-C9</f>
        <v>690.66899999999987</v>
      </c>
    </row>
  </sheetData>
  <mergeCells count="1">
    <mergeCell ref="B3:C3"/>
  </mergeCells>
  <pageMargins left="0.19685039370078741" right="0.23622047244094491" top="0.74803149606299213" bottom="0.74803149606299213"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sheetPr>
    <tabColor rgb="FFFFC000"/>
  </sheetPr>
  <dimension ref="A1:F17"/>
  <sheetViews>
    <sheetView topLeftCell="A10" workbookViewId="0">
      <selection activeCell="B10" sqref="B10"/>
    </sheetView>
  </sheetViews>
  <sheetFormatPr defaultColWidth="9" defaultRowHeight="15"/>
  <cols>
    <col min="1" max="1" width="3.140625" style="90" bestFit="1" customWidth="1"/>
    <col min="2" max="2" width="41.42578125" style="255" customWidth="1"/>
    <col min="3" max="3" width="9.140625" style="90" bestFit="1" customWidth="1"/>
    <col min="4" max="4" width="10.42578125" style="90" customWidth="1"/>
    <col min="5" max="16384" width="9" style="90"/>
  </cols>
  <sheetData>
    <row r="1" spans="1:6">
      <c r="A1" s="518" t="s">
        <v>0</v>
      </c>
      <c r="B1" s="516" t="s">
        <v>44</v>
      </c>
      <c r="C1" s="514" t="s">
        <v>405</v>
      </c>
      <c r="D1" s="515"/>
      <c r="E1" s="518" t="s">
        <v>7</v>
      </c>
    </row>
    <row r="2" spans="1:6">
      <c r="A2" s="519"/>
      <c r="B2" s="517"/>
      <c r="C2" s="419" t="s">
        <v>439</v>
      </c>
      <c r="D2" s="419" t="s">
        <v>440</v>
      </c>
      <c r="E2" s="519"/>
    </row>
    <row r="3" spans="1:6" s="425" customFormat="1">
      <c r="A3" s="423">
        <v>1</v>
      </c>
      <c r="B3" s="424">
        <v>2</v>
      </c>
      <c r="C3" s="423">
        <v>3</v>
      </c>
      <c r="D3" s="423">
        <v>4</v>
      </c>
      <c r="E3" s="423">
        <v>5</v>
      </c>
    </row>
    <row r="4" spans="1:6" s="422" customFormat="1">
      <c r="A4" s="418"/>
      <c r="B4" s="420" t="s">
        <v>10</v>
      </c>
      <c r="C4" s="421">
        <f>+C5</f>
        <v>24819</v>
      </c>
      <c r="D4" s="421">
        <f>+D5</f>
        <v>27019</v>
      </c>
      <c r="E4" s="418"/>
      <c r="F4" s="432">
        <f>D4-C4</f>
        <v>2200</v>
      </c>
    </row>
    <row r="5" spans="1:6" s="422" customFormat="1">
      <c r="A5" s="418" t="s">
        <v>11</v>
      </c>
      <c r="B5" s="431" t="s">
        <v>192</v>
      </c>
      <c r="C5" s="421">
        <f>C6+C11+C12</f>
        <v>24819</v>
      </c>
      <c r="D5" s="421">
        <f>D6+D11+D12</f>
        <v>27019</v>
      </c>
      <c r="E5" s="418"/>
    </row>
    <row r="6" spans="1:6">
      <c r="A6" s="146">
        <v>1</v>
      </c>
      <c r="B6" s="417" t="s">
        <v>436</v>
      </c>
      <c r="C6" s="145">
        <f>SUM(C7:C10)</f>
        <v>20479</v>
      </c>
      <c r="D6" s="145">
        <f>SUM(D7:D10)</f>
        <v>20479</v>
      </c>
      <c r="E6" s="146"/>
    </row>
    <row r="7" spans="1:6" s="429" customFormat="1" ht="30">
      <c r="A7" s="430" t="s">
        <v>61</v>
      </c>
      <c r="B7" s="427" t="str">
        <f>'B01. Tong hop'!B13</f>
        <v>Phân cấp cân đối NSĐP theo tiêu chí quy định tại Nghị quyết số 24/2015/NQ-HĐND</v>
      </c>
      <c r="C7" s="428">
        <v>7480</v>
      </c>
      <c r="D7" s="428">
        <f>+C7</f>
        <v>7480</v>
      </c>
      <c r="E7" s="426"/>
    </row>
    <row r="8" spans="1:6" s="429" customFormat="1" ht="45">
      <c r="A8" s="430" t="s">
        <v>61</v>
      </c>
      <c r="B8" s="427" t="str">
        <f>'B01. Tong hop'!B14</f>
        <v>Phân cấp đầu tư các xã biên giới (lồng ghép thực hiện Chương trình MTQG xây dựng nông thôn mới)</v>
      </c>
      <c r="C8" s="428">
        <v>2000</v>
      </c>
      <c r="D8" s="428">
        <f>+C8</f>
        <v>2000</v>
      </c>
      <c r="E8" s="426"/>
    </row>
    <row r="9" spans="1:6" s="429" customFormat="1" ht="45">
      <c r="A9" s="430" t="s">
        <v>61</v>
      </c>
      <c r="B9" s="427" t="str">
        <f>'B01. Tong hop'!B17</f>
        <v>Phân cấp đầu tư các công trình giáo dục (lồng ghép thực hiện Chương trình MTQG xây dựng nông thôn mới)</v>
      </c>
      <c r="C9" s="428">
        <v>3640</v>
      </c>
      <c r="D9" s="428">
        <f>+C9</f>
        <v>3640</v>
      </c>
      <c r="E9" s="426"/>
    </row>
    <row r="10" spans="1:6" s="429" customFormat="1">
      <c r="A10" s="430" t="s">
        <v>61</v>
      </c>
      <c r="B10" s="427" t="str">
        <f>'B01. Tong hop'!B18</f>
        <v>Phân cấp hỗ trợ, bổ sung khác</v>
      </c>
      <c r="C10" s="428">
        <v>7359</v>
      </c>
      <c r="D10" s="428">
        <f>+C10</f>
        <v>7359</v>
      </c>
      <c r="E10" s="426"/>
    </row>
    <row r="11" spans="1:6">
      <c r="A11" s="146">
        <v>2</v>
      </c>
      <c r="B11" s="417" t="s">
        <v>437</v>
      </c>
      <c r="C11" s="145">
        <v>800</v>
      </c>
      <c r="D11" s="145">
        <v>3000</v>
      </c>
      <c r="E11" s="146"/>
    </row>
    <row r="12" spans="1:6">
      <c r="A12" s="146">
        <v>3</v>
      </c>
      <c r="B12" s="417" t="s">
        <v>438</v>
      </c>
      <c r="C12" s="145">
        <f>SUM(C13:C14)</f>
        <v>3540</v>
      </c>
      <c r="D12" s="145">
        <f>SUM(D13:D14)</f>
        <v>3540</v>
      </c>
      <c r="E12" s="146"/>
    </row>
    <row r="13" spans="1:6" s="429" customFormat="1" ht="45">
      <c r="A13" s="430" t="s">
        <v>61</v>
      </c>
      <c r="B13" s="427" t="str">
        <f>'B01. Tong hop'!B23</f>
        <v>Phân cấp đầu tư các công trình giáo dục (lồng ghép thực hiện Chương trình MTQG xây dựng nông thôn mới)</v>
      </c>
      <c r="C13" s="428">
        <v>3040</v>
      </c>
      <c r="D13" s="428">
        <f>+C13</f>
        <v>3040</v>
      </c>
      <c r="E13" s="426"/>
    </row>
    <row r="14" spans="1:6" s="429" customFormat="1" ht="30">
      <c r="A14" s="430" t="s">
        <v>61</v>
      </c>
      <c r="B14" s="427" t="str">
        <f>'B01. Tong hop'!B24</f>
        <v xml:space="preserve">Phân cấp đầu tư công trình nhà văn hóa, thể thao huyện </v>
      </c>
      <c r="C14" s="428">
        <v>500</v>
      </c>
      <c r="D14" s="428">
        <v>500</v>
      </c>
      <c r="E14" s="426"/>
    </row>
    <row r="17" spans="1:5">
      <c r="A17" s="513"/>
      <c r="B17" s="513"/>
      <c r="C17" s="513"/>
      <c r="D17" s="513"/>
      <c r="E17" s="513"/>
    </row>
  </sheetData>
  <mergeCells count="5">
    <mergeCell ref="A17:E17"/>
    <mergeCell ref="C1:D1"/>
    <mergeCell ref="B1:B2"/>
    <mergeCell ref="A1:A2"/>
    <mergeCell ref="E1:E2"/>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C000"/>
  </sheetPr>
  <dimension ref="A1:G24"/>
  <sheetViews>
    <sheetView workbookViewId="0">
      <selection activeCell="K16" sqref="K16"/>
    </sheetView>
  </sheetViews>
  <sheetFormatPr defaultRowHeight="15"/>
  <cols>
    <col min="1" max="1" width="4.42578125" bestFit="1" customWidth="1"/>
    <col min="2" max="2" width="46.42578125" style="286" customWidth="1"/>
    <col min="4" max="4" width="8.42578125" bestFit="1" customWidth="1"/>
    <col min="5" max="5" width="10.42578125" customWidth="1"/>
  </cols>
  <sheetData>
    <row r="1" spans="1:7" s="90" customFormat="1" ht="45">
      <c r="A1" s="293" t="s">
        <v>89</v>
      </c>
      <c r="B1" s="294" t="s">
        <v>358</v>
      </c>
      <c r="C1" s="293" t="s">
        <v>359</v>
      </c>
      <c r="D1" s="293" t="s">
        <v>360</v>
      </c>
      <c r="E1" s="294" t="s">
        <v>361</v>
      </c>
      <c r="F1" s="294" t="s">
        <v>383</v>
      </c>
    </row>
    <row r="2" spans="1:7">
      <c r="A2" s="287">
        <v>1</v>
      </c>
      <c r="B2" s="288" t="s">
        <v>362</v>
      </c>
      <c r="C2" s="287" t="s">
        <v>363</v>
      </c>
      <c r="D2" s="287" t="s">
        <v>364</v>
      </c>
      <c r="E2" s="287">
        <v>480</v>
      </c>
      <c r="F2" s="287">
        <f>0.9*E2</f>
        <v>432</v>
      </c>
    </row>
    <row r="3" spans="1:7">
      <c r="A3" s="287"/>
      <c r="B3" s="288"/>
      <c r="C3" s="287"/>
      <c r="D3" s="287" t="s">
        <v>367</v>
      </c>
      <c r="E3" s="287"/>
      <c r="F3" s="287"/>
    </row>
    <row r="4" spans="1:7" ht="30">
      <c r="A4" s="287">
        <v>3</v>
      </c>
      <c r="B4" s="288" t="s">
        <v>368</v>
      </c>
      <c r="C4" s="287" t="s">
        <v>365</v>
      </c>
      <c r="D4" s="287" t="s">
        <v>369</v>
      </c>
      <c r="E4" s="287">
        <v>500</v>
      </c>
      <c r="F4" s="287">
        <f t="shared" ref="F4:F21" si="0">0.9*E4</f>
        <v>450</v>
      </c>
    </row>
    <row r="5" spans="1:7">
      <c r="A5" s="287"/>
      <c r="B5" s="288"/>
      <c r="C5" s="287"/>
      <c r="D5" s="287" t="s">
        <v>367</v>
      </c>
      <c r="E5" s="287"/>
      <c r="F5" s="287"/>
    </row>
    <row r="6" spans="1:7">
      <c r="A6" s="287">
        <v>5</v>
      </c>
      <c r="B6" s="288" t="s">
        <v>370</v>
      </c>
      <c r="C6" s="287" t="s">
        <v>365</v>
      </c>
      <c r="D6" s="287" t="s">
        <v>366</v>
      </c>
      <c r="E6" s="287">
        <v>450</v>
      </c>
      <c r="F6" s="287">
        <f t="shared" si="0"/>
        <v>405</v>
      </c>
    </row>
    <row r="7" spans="1:7">
      <c r="A7" s="287"/>
      <c r="B7" s="288"/>
      <c r="C7" s="287"/>
      <c r="D7" s="287" t="s">
        <v>367</v>
      </c>
      <c r="E7" s="287"/>
      <c r="F7" s="287"/>
    </row>
    <row r="8" spans="1:7">
      <c r="A8" s="287">
        <v>6</v>
      </c>
      <c r="B8" s="288" t="s">
        <v>371</v>
      </c>
      <c r="C8" s="287" t="s">
        <v>365</v>
      </c>
      <c r="D8" s="287" t="s">
        <v>366</v>
      </c>
      <c r="E8" s="287">
        <v>420</v>
      </c>
      <c r="F8" s="287">
        <f t="shared" si="0"/>
        <v>378</v>
      </c>
    </row>
    <row r="9" spans="1:7">
      <c r="A9" s="287"/>
      <c r="B9" s="288"/>
      <c r="C9" s="287"/>
      <c r="D9" s="287" t="s">
        <v>367</v>
      </c>
      <c r="E9" s="287"/>
      <c r="F9" s="287"/>
    </row>
    <row r="10" spans="1:7">
      <c r="A10" s="287">
        <v>8</v>
      </c>
      <c r="B10" s="288" t="s">
        <v>374</v>
      </c>
      <c r="C10" s="287" t="s">
        <v>372</v>
      </c>
      <c r="D10" s="287" t="s">
        <v>375</v>
      </c>
      <c r="E10" s="289">
        <v>1200</v>
      </c>
      <c r="F10" s="289"/>
    </row>
    <row r="11" spans="1:7">
      <c r="A11" s="287"/>
      <c r="B11" s="288"/>
      <c r="C11" s="287"/>
      <c r="D11" s="287" t="s">
        <v>373</v>
      </c>
      <c r="E11" s="287"/>
      <c r="F11" s="287"/>
    </row>
    <row r="12" spans="1:7" ht="30">
      <c r="A12" s="287">
        <v>11</v>
      </c>
      <c r="B12" s="288" t="s">
        <v>376</v>
      </c>
      <c r="C12" s="287" t="s">
        <v>377</v>
      </c>
      <c r="D12" s="287" t="s">
        <v>378</v>
      </c>
      <c r="E12" s="289">
        <v>2000</v>
      </c>
      <c r="F12" s="289"/>
    </row>
    <row r="13" spans="1:7">
      <c r="A13" s="287"/>
      <c r="B13" s="288"/>
      <c r="C13" s="287"/>
      <c r="D13" s="287" t="s">
        <v>373</v>
      </c>
      <c r="E13" s="287"/>
      <c r="F13" s="287"/>
    </row>
    <row r="14" spans="1:7" ht="30">
      <c r="A14" s="287">
        <v>12</v>
      </c>
      <c r="B14" s="288" t="s">
        <v>379</v>
      </c>
      <c r="C14" s="287" t="s">
        <v>380</v>
      </c>
      <c r="D14" s="287" t="s">
        <v>375</v>
      </c>
      <c r="E14" s="289">
        <v>1100</v>
      </c>
      <c r="F14" s="287"/>
    </row>
    <row r="15" spans="1:7" ht="30">
      <c r="A15" s="287">
        <v>13</v>
      </c>
      <c r="B15" s="288" t="s">
        <v>381</v>
      </c>
      <c r="C15" s="287" t="s">
        <v>380</v>
      </c>
      <c r="D15" s="287" t="s">
        <v>364</v>
      </c>
      <c r="E15" s="287">
        <v>480</v>
      </c>
      <c r="F15" s="287">
        <f t="shared" si="0"/>
        <v>432</v>
      </c>
    </row>
    <row r="16" spans="1:7">
      <c r="A16" s="290"/>
      <c r="B16" s="291"/>
      <c r="C16" s="290"/>
      <c r="D16" s="290"/>
      <c r="E16" s="290"/>
      <c r="F16" s="292">
        <f>SUM(F2:F15)</f>
        <v>2097</v>
      </c>
      <c r="G16" s="137" t="e">
        <f>+F16-'Bieu 02. Chi tiet von can doi'!#REF!</f>
        <v>#REF!</v>
      </c>
    </row>
    <row r="17" spans="1:7">
      <c r="A17" s="295"/>
      <c r="B17" s="296"/>
      <c r="C17" s="295"/>
      <c r="D17" s="295"/>
      <c r="E17" s="295"/>
      <c r="F17" s="297"/>
    </row>
    <row r="18" spans="1:7">
      <c r="F18" s="137">
        <f>F16-F24</f>
        <v>-3973</v>
      </c>
    </row>
    <row r="20" spans="1:7">
      <c r="E20" s="137">
        <f>SUM(E2:E15)</f>
        <v>6630</v>
      </c>
      <c r="G20">
        <v>10800</v>
      </c>
    </row>
    <row r="21" spans="1:7">
      <c r="E21" s="137">
        <f>E20-F24</f>
        <v>560</v>
      </c>
      <c r="F21">
        <f t="shared" si="0"/>
        <v>504</v>
      </c>
      <c r="G21">
        <v>1330</v>
      </c>
    </row>
    <row r="22" spans="1:7">
      <c r="G22">
        <v>1800</v>
      </c>
    </row>
    <row r="23" spans="1:7">
      <c r="F23" s="137">
        <v>20000</v>
      </c>
      <c r="G23" s="137">
        <f>SUM(G20:G22)</f>
        <v>13930</v>
      </c>
    </row>
    <row r="24" spans="1:7">
      <c r="F24" s="137">
        <f>F23-G23</f>
        <v>6070</v>
      </c>
      <c r="G24" s="137"/>
    </row>
  </sheetData>
  <pageMargins left="0.45" right="0.28000000000000003"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rgb="FF00B0F0"/>
  </sheetPr>
  <dimension ref="A1:H6"/>
  <sheetViews>
    <sheetView workbookViewId="0">
      <selection activeCell="C3" sqref="C3"/>
    </sheetView>
  </sheetViews>
  <sheetFormatPr defaultColWidth="9" defaultRowHeight="15"/>
  <cols>
    <col min="1" max="1" width="3.140625" style="90" bestFit="1" customWidth="1"/>
    <col min="2" max="2" width="20" style="90" bestFit="1" customWidth="1"/>
    <col min="3" max="3" width="20" style="90" customWidth="1"/>
    <col min="4" max="16384" width="9" style="90"/>
  </cols>
  <sheetData>
    <row r="1" spans="1:8">
      <c r="A1" s="520" t="s">
        <v>0</v>
      </c>
      <c r="B1" s="520" t="s">
        <v>431</v>
      </c>
      <c r="C1" s="521" t="s">
        <v>178</v>
      </c>
      <c r="D1" s="520" t="s">
        <v>434</v>
      </c>
      <c r="E1" s="520"/>
      <c r="F1" s="520"/>
      <c r="G1" s="520"/>
      <c r="H1" s="520"/>
    </row>
    <row r="2" spans="1:8">
      <c r="A2" s="520"/>
      <c r="B2" s="520"/>
      <c r="C2" s="522"/>
      <c r="D2" s="416" t="s">
        <v>426</v>
      </c>
      <c r="E2" s="416" t="s">
        <v>427</v>
      </c>
      <c r="F2" s="416" t="s">
        <v>428</v>
      </c>
      <c r="G2" s="416" t="s">
        <v>429</v>
      </c>
      <c r="H2" s="416" t="s">
        <v>430</v>
      </c>
    </row>
    <row r="3" spans="1:8">
      <c r="A3" s="415" t="s">
        <v>204</v>
      </c>
      <c r="B3" s="146" t="s">
        <v>432</v>
      </c>
      <c r="C3" s="145">
        <f>SUM(D3:H3)</f>
        <v>25156</v>
      </c>
      <c r="D3" s="145">
        <v>4156</v>
      </c>
      <c r="E3" s="145">
        <v>6800</v>
      </c>
      <c r="F3" s="145">
        <v>4600</v>
      </c>
      <c r="G3" s="145">
        <v>2600</v>
      </c>
      <c r="H3" s="145">
        <v>7000</v>
      </c>
    </row>
    <row r="4" spans="1:8">
      <c r="A4" s="415" t="s">
        <v>333</v>
      </c>
      <c r="B4" s="146" t="s">
        <v>433</v>
      </c>
      <c r="C4" s="145">
        <f>SUM(D4:H4)</f>
        <v>27863.21</v>
      </c>
      <c r="D4" s="145">
        <v>4156</v>
      </c>
      <c r="E4" s="145">
        <v>6771</v>
      </c>
      <c r="F4" s="145">
        <v>4271.66</v>
      </c>
      <c r="G4" s="145">
        <v>2952.89</v>
      </c>
      <c r="H4" s="145">
        <f>5440+4271.66</f>
        <v>9711.66</v>
      </c>
    </row>
    <row r="5" spans="1:8">
      <c r="A5" s="415" t="s">
        <v>334</v>
      </c>
      <c r="B5" s="146" t="s">
        <v>435</v>
      </c>
      <c r="C5" s="146"/>
      <c r="D5" s="145">
        <f>D3-D4</f>
        <v>0</v>
      </c>
      <c r="E5" s="145"/>
      <c r="F5" s="145">
        <v>680</v>
      </c>
      <c r="G5" s="145">
        <v>1820</v>
      </c>
      <c r="H5" s="145">
        <v>2280</v>
      </c>
    </row>
    <row r="6" spans="1:8">
      <c r="A6" s="146"/>
      <c r="B6" s="146"/>
      <c r="C6" s="146"/>
      <c r="D6" s="146"/>
      <c r="E6" s="146"/>
      <c r="F6" s="146"/>
      <c r="G6" s="146"/>
      <c r="H6" s="146"/>
    </row>
  </sheetData>
  <mergeCells count="4">
    <mergeCell ref="D1:H1"/>
    <mergeCell ref="B1:B2"/>
    <mergeCell ref="A1:A2"/>
    <mergeCell ref="C1:C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Q128"/>
  <sheetViews>
    <sheetView workbookViewId="0">
      <selection activeCell="F7" sqref="F7"/>
    </sheetView>
  </sheetViews>
  <sheetFormatPr defaultRowHeight="15" outlineLevelCol="1"/>
  <cols>
    <col min="1" max="1" width="6.42578125" customWidth="1"/>
    <col min="2" max="2" width="62.85546875" customWidth="1"/>
    <col min="3" max="6" width="12.7109375" customWidth="1"/>
    <col min="7" max="8" width="12.7109375" hidden="1" customWidth="1" outlineLevel="1"/>
    <col min="9" max="9" width="12.7109375" customWidth="1" collapsed="1"/>
  </cols>
  <sheetData>
    <row r="1" spans="1:9" ht="18.75">
      <c r="A1" s="523" t="s">
        <v>201</v>
      </c>
      <c r="B1" s="523"/>
      <c r="C1" s="523"/>
      <c r="D1" s="523"/>
      <c r="E1" s="523"/>
      <c r="F1" s="523"/>
      <c r="G1" s="523"/>
      <c r="H1" s="523"/>
      <c r="I1" s="523"/>
    </row>
    <row r="2" spans="1:9" ht="27.75" customHeight="1">
      <c r="A2" s="509" t="s">
        <v>194</v>
      </c>
      <c r="B2" s="509"/>
      <c r="C2" s="509"/>
      <c r="D2" s="509"/>
      <c r="E2" s="509"/>
      <c r="F2" s="509"/>
      <c r="G2" s="509"/>
      <c r="H2" s="509"/>
      <c r="I2" s="509"/>
    </row>
    <row r="3" spans="1:9" ht="25.5" customHeight="1">
      <c r="A3" s="90"/>
      <c r="B3" s="90"/>
      <c r="C3" s="90"/>
      <c r="D3" s="90"/>
      <c r="E3" s="90"/>
      <c r="F3" s="527" t="s">
        <v>40</v>
      </c>
      <c r="G3" s="527"/>
      <c r="H3" s="527"/>
      <c r="I3" s="527"/>
    </row>
    <row r="4" spans="1:9" ht="39.75" customHeight="1">
      <c r="A4" s="524" t="s">
        <v>0</v>
      </c>
      <c r="B4" s="524" t="s">
        <v>157</v>
      </c>
      <c r="C4" s="500" t="s">
        <v>165</v>
      </c>
      <c r="D4" s="500"/>
      <c r="E4" s="500" t="s">
        <v>158</v>
      </c>
      <c r="F4" s="500"/>
      <c r="G4" s="525" t="s">
        <v>159</v>
      </c>
      <c r="H4" s="526"/>
      <c r="I4" s="88" t="s">
        <v>7</v>
      </c>
    </row>
    <row r="5" spans="1:9" ht="31.5" customHeight="1">
      <c r="A5" s="524"/>
      <c r="B5" s="524"/>
      <c r="C5" s="89" t="s">
        <v>160</v>
      </c>
      <c r="D5" s="89" t="s">
        <v>161</v>
      </c>
      <c r="E5" s="89" t="s">
        <v>160</v>
      </c>
      <c r="F5" s="89" t="s">
        <v>161</v>
      </c>
      <c r="G5" s="89" t="s">
        <v>160</v>
      </c>
      <c r="H5" s="89" t="s">
        <v>161</v>
      </c>
      <c r="I5" s="89"/>
    </row>
    <row r="6" spans="1:9" ht="31.5" customHeight="1">
      <c r="A6" s="138"/>
      <c r="B6" s="92" t="s">
        <v>10</v>
      </c>
      <c r="C6" s="139">
        <f>C7+C13</f>
        <v>6414200</v>
      </c>
      <c r="D6" s="139">
        <f>D7+D13</f>
        <v>143998.78999999998</v>
      </c>
      <c r="E6" s="139">
        <f>E7+E13</f>
        <v>4411640</v>
      </c>
      <c r="F6" s="139">
        <f>F7+F13</f>
        <v>339041.31799999997</v>
      </c>
      <c r="G6" s="140"/>
      <c r="H6" s="140"/>
      <c r="I6" s="140"/>
    </row>
    <row r="7" spans="1:9" s="90" customFormat="1" ht="30" customHeight="1">
      <c r="A7" s="93" t="s">
        <v>48</v>
      </c>
      <c r="B7" s="93" t="s">
        <v>199</v>
      </c>
      <c r="C7" s="95">
        <f t="shared" ref="C7:H7" si="0">C8+C9</f>
        <v>6414200</v>
      </c>
      <c r="D7" s="95">
        <f t="shared" si="0"/>
        <v>143998.78999999998</v>
      </c>
      <c r="E7" s="95">
        <f t="shared" si="0"/>
        <v>4411640</v>
      </c>
      <c r="F7" s="95">
        <f t="shared" si="0"/>
        <v>315041.31799999997</v>
      </c>
      <c r="G7" s="95">
        <f t="shared" si="0"/>
        <v>458800</v>
      </c>
      <c r="H7" s="95">
        <f t="shared" si="0"/>
        <v>70300.06</v>
      </c>
      <c r="I7" s="96"/>
    </row>
    <row r="8" spans="1:9" s="90" customFormat="1" ht="30" customHeight="1">
      <c r="A8" s="93" t="s">
        <v>11</v>
      </c>
      <c r="B8" s="94" t="s">
        <v>198</v>
      </c>
      <c r="C8" s="95"/>
      <c r="D8" s="95"/>
      <c r="E8" s="95"/>
      <c r="F8" s="95">
        <v>216000</v>
      </c>
      <c r="G8" s="95"/>
      <c r="H8" s="95">
        <v>60000</v>
      </c>
      <c r="I8" s="96"/>
    </row>
    <row r="9" spans="1:9" s="90" customFormat="1" ht="30" customHeight="1">
      <c r="A9" s="93" t="s">
        <v>18</v>
      </c>
      <c r="B9" s="94" t="s">
        <v>162</v>
      </c>
      <c r="C9" s="95">
        <f t="shared" ref="C9:H9" si="1">SUM(C10:C12)</f>
        <v>6414200</v>
      </c>
      <c r="D9" s="95">
        <f t="shared" si="1"/>
        <v>143998.78999999998</v>
      </c>
      <c r="E9" s="95">
        <f t="shared" si="1"/>
        <v>4411640</v>
      </c>
      <c r="F9" s="95">
        <f t="shared" si="1"/>
        <v>99041.317999999999</v>
      </c>
      <c r="G9" s="95">
        <f t="shared" si="1"/>
        <v>458800</v>
      </c>
      <c r="H9" s="95">
        <f t="shared" si="1"/>
        <v>10300.06</v>
      </c>
      <c r="I9" s="96"/>
    </row>
    <row r="10" spans="1:9" ht="24" customHeight="1">
      <c r="A10" s="97">
        <v>1</v>
      </c>
      <c r="B10" s="98" t="s">
        <v>163</v>
      </c>
      <c r="C10" s="99">
        <v>4434200</v>
      </c>
      <c r="D10" s="99">
        <f>C10*$C$15/1000000</f>
        <v>99547.79</v>
      </c>
      <c r="E10" s="99">
        <v>2685640</v>
      </c>
      <c r="F10" s="99">
        <f>E10*$C$15/1000000</f>
        <v>60292.618000000002</v>
      </c>
      <c r="G10" s="99">
        <v>62800</v>
      </c>
      <c r="H10" s="99">
        <f>G10*$C$15/1000000</f>
        <v>1409.86</v>
      </c>
      <c r="I10" s="98"/>
    </row>
    <row r="11" spans="1:9" ht="28.5" customHeight="1">
      <c r="A11" s="97">
        <v>2</v>
      </c>
      <c r="B11" s="98" t="s">
        <v>69</v>
      </c>
      <c r="C11" s="99">
        <v>1270000</v>
      </c>
      <c r="D11" s="99">
        <f>C11*$C$15/1000000</f>
        <v>28511.5</v>
      </c>
      <c r="E11" s="99">
        <v>1016000</v>
      </c>
      <c r="F11" s="99">
        <f>E11*$C$15/1000000</f>
        <v>22809.200000000001</v>
      </c>
      <c r="G11" s="99">
        <v>254000</v>
      </c>
      <c r="H11" s="99">
        <f>G11*$C$15/1000000</f>
        <v>5702.3</v>
      </c>
      <c r="I11" s="98"/>
    </row>
    <row r="12" spans="1:9" ht="34.5" customHeight="1">
      <c r="A12" s="97">
        <v>3</v>
      </c>
      <c r="B12" s="141" t="s">
        <v>70</v>
      </c>
      <c r="C12" s="99">
        <v>710000</v>
      </c>
      <c r="D12" s="99">
        <f>C12*$C$15/1000000</f>
        <v>15939.5</v>
      </c>
      <c r="E12" s="99">
        <v>710000</v>
      </c>
      <c r="F12" s="99">
        <f>E12*$C$15/1000000</f>
        <v>15939.5</v>
      </c>
      <c r="G12" s="99">
        <v>142000</v>
      </c>
      <c r="H12" s="99">
        <f>G12*$C$15/1000000</f>
        <v>3187.9</v>
      </c>
      <c r="I12" s="98"/>
    </row>
    <row r="13" spans="1:9" ht="34.5" customHeight="1">
      <c r="A13" s="142" t="s">
        <v>26</v>
      </c>
      <c r="B13" s="143" t="s">
        <v>168</v>
      </c>
      <c r="C13" s="100"/>
      <c r="D13" s="100"/>
      <c r="E13" s="100"/>
      <c r="F13" s="144">
        <v>24000</v>
      </c>
      <c r="G13" s="100"/>
      <c r="H13" s="100"/>
      <c r="I13" s="101"/>
    </row>
    <row r="15" spans="1:9" ht="25.5" customHeight="1">
      <c r="B15" s="102" t="s">
        <v>164</v>
      </c>
      <c r="C15" s="91">
        <v>22450</v>
      </c>
    </row>
    <row r="125" spans="12:17" ht="25.5">
      <c r="M125" s="122" t="s">
        <v>169</v>
      </c>
      <c r="N125" s="123">
        <v>464363</v>
      </c>
    </row>
    <row r="127" spans="12:17" ht="25.5">
      <c r="M127" s="125" t="s">
        <v>170</v>
      </c>
      <c r="N127">
        <v>590052</v>
      </c>
    </row>
    <row r="128" spans="12:17" ht="25.5">
      <c r="L128" s="128"/>
      <c r="M128" s="125" t="s">
        <v>171</v>
      </c>
      <c r="N128" s="127">
        <v>819888</v>
      </c>
      <c r="O128" s="128"/>
      <c r="P128" s="128"/>
      <c r="Q128" s="128">
        <v>1650</v>
      </c>
    </row>
  </sheetData>
  <mergeCells count="8">
    <mergeCell ref="A1:I1"/>
    <mergeCell ref="A4:A5"/>
    <mergeCell ref="B4:B5"/>
    <mergeCell ref="C4:D4"/>
    <mergeCell ref="E4:F4"/>
    <mergeCell ref="G4:H4"/>
    <mergeCell ref="A2:I2"/>
    <mergeCell ref="F3:I3"/>
  </mergeCells>
  <pageMargins left="0.59055118110236227" right="0.59055118110236227" top="0.78740157480314965"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B01. Tong hop</vt:lpstr>
      <vt:lpstr>Bieu 02. Chi tiet von can doi</vt:lpstr>
      <vt:lpstr>B03. Thu de lai 2016 - 2020</vt:lpstr>
      <vt:lpstr>B05. Phan cap 2016 - 2020</vt:lpstr>
      <vt:lpstr>Nợ đọng chốt</vt:lpstr>
      <vt:lpstr>2017</vt:lpstr>
      <vt:lpstr>CT mới</vt:lpstr>
      <vt:lpstr>Nợ KCHKM</vt:lpstr>
      <vt:lpstr>B04. Vay 2016 - 2020</vt:lpstr>
      <vt:lpstr>'B03. Thu de lai 2016 - 2020'!Print_Area</vt:lpstr>
      <vt:lpstr>'B04. Vay 2016 - 2020'!Print_Area</vt:lpstr>
      <vt:lpstr>'B05. Phan cap 2016 - 2020'!Print_Area</vt:lpstr>
      <vt:lpstr>'Bieu 02. Chi tiet von can doi'!Print_Area</vt:lpstr>
      <vt:lpstr>'B03. Thu de lai 2016 - 2020'!Print_Titles</vt:lpstr>
      <vt:lpstr>'Bieu 02. Chi tiet von can doi'!Print_Titles</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HTC_DUNG</cp:lastModifiedBy>
  <cp:lastPrinted>2016-12-22T03:04:32Z</cp:lastPrinted>
  <dcterms:created xsi:type="dcterms:W3CDTF">2016-07-22T06:05:01Z</dcterms:created>
  <dcterms:modified xsi:type="dcterms:W3CDTF">2016-12-22T03:04:34Z</dcterms:modified>
</cp:coreProperties>
</file>