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5135" windowHeight="9120" activeTab="0"/>
  </bookViews>
  <sheets>
    <sheet name="ket du 2016" sheetId="1" r:id="rId1"/>
    <sheet name="Sheet3" sheetId="2" r:id="rId2"/>
  </sheets>
  <definedNames>
    <definedName name="_xlnm.Print_Titles" localSheetId="0">'ket du 2016'!$5:$6</definedName>
  </definedNames>
  <calcPr fullCalcOnLoad="1"/>
</workbook>
</file>

<file path=xl/sharedStrings.xml><?xml version="1.0" encoding="utf-8"?>
<sst xmlns="http://schemas.openxmlformats.org/spreadsheetml/2006/main" count="80" uniqueCount="71">
  <si>
    <t>STT</t>
  </si>
  <si>
    <t>Nội dung</t>
  </si>
  <si>
    <t>Đơn vị thực hiện</t>
  </si>
  <si>
    <t>Quỹ vì người nghèo</t>
  </si>
  <si>
    <t>Trung tâm Y tế huyện</t>
  </si>
  <si>
    <t>Hạt kiểm lâm</t>
  </si>
  <si>
    <t>Xã Sa Nhơn</t>
  </si>
  <si>
    <t>Xã Hơ Moong</t>
  </si>
  <si>
    <t>Chi cục thuế</t>
  </si>
  <si>
    <t>Xã Sa Nghĩa</t>
  </si>
  <si>
    <t xml:space="preserve"> + Xã Sa Nhơn</t>
  </si>
  <si>
    <t xml:space="preserve"> + Xã Sa Nghĩa</t>
  </si>
  <si>
    <t xml:space="preserve"> + Xã Sa Sơn</t>
  </si>
  <si>
    <t xml:space="preserve"> + Xã Sa Bình</t>
  </si>
  <si>
    <t xml:space="preserve"> + Thị trấn</t>
  </si>
  <si>
    <t xml:space="preserve"> + Xã Ya Ly</t>
  </si>
  <si>
    <t xml:space="preserve"> + Xã Ya Tăng</t>
  </si>
  <si>
    <t xml:space="preserve"> + Xã Ya Xiêr</t>
  </si>
  <si>
    <t xml:space="preserve"> + Xã Rờ Kơi</t>
  </si>
  <si>
    <t xml:space="preserve"> + Xã Mô Rai</t>
  </si>
  <si>
    <t xml:space="preserve"> + Xã Hơ Moong</t>
  </si>
  <si>
    <t>ĐVT: Triệu đồng</t>
  </si>
  <si>
    <t>Kế hoạch đầu tư công trung hạn 2016-2020</t>
  </si>
  <si>
    <t xml:space="preserve">Công an huyện </t>
  </si>
  <si>
    <t xml:space="preserve"> 50% thực hiện cải cách tiền lương</t>
  </si>
  <si>
    <t xml:space="preserve"> + Đại hội điểm 02 Chi bộ thị trấn</t>
  </si>
  <si>
    <t xml:space="preserve"> + Hỗ trợ đại hội điểm Chi bộ Sa Nhơn</t>
  </si>
  <si>
    <t>Phân bổ nguồn kết dư ngân sách năm 2016</t>
  </si>
  <si>
    <t>Tạm phân bổ tại Quyết định số 632/QĐ-UBND ngày 24/4/2017</t>
  </si>
  <si>
    <t>Phân bổ đợt này</t>
  </si>
  <si>
    <t>Tổng cộng</t>
  </si>
  <si>
    <t>VP. Huyện ủy</t>
  </si>
  <si>
    <t>Trung tâm DVCI</t>
  </si>
  <si>
    <t>P.Tài nguyên&amp; MT</t>
  </si>
  <si>
    <t xml:space="preserve"> NS huyện</t>
  </si>
  <si>
    <t>VP.Huyện ủy</t>
  </si>
  <si>
    <t xml:space="preserve"> PHÂN BỔ NGUỒN KẾT DƯ NGÂN SÁCH NĂM 2016</t>
  </si>
  <si>
    <t>Ban QL ĐTXD</t>
  </si>
  <si>
    <t>Xây dựng một số tuyến đường nội thị trấn Sa Thầy , hạng mục: Đường Đoàn Thị Điểm (đoạn từ đường quy hoạch đến đường Trường Chinh); Đường Hoàng Hoa Thám (đoạn từ đường Hai Bà Trưng đến đường Điện Biên Phủ)</t>
  </si>
  <si>
    <t xml:space="preserve">Trồng cây xanh tạo cảnh quan, môi trường tại khuôn viên UBND huyện </t>
  </si>
  <si>
    <t>Cải tạo, mở rộng khu giết mổ gia súc</t>
  </si>
  <si>
    <t xml:space="preserve">Kế hoạch  
vốn đã bố trí </t>
  </si>
  <si>
    <t>BCH Quân sự huyện</t>
  </si>
  <si>
    <t>Bổ sung kinh phí biên soạn lịch sử Đảng bộ huyện giai đoạn 1975-2010</t>
  </si>
  <si>
    <t>Văn phòng HĐND-UBND</t>
  </si>
  <si>
    <t xml:space="preserve"> Tổng số tiền: Mười ba tỷ tám trăm ba mươi mốt triệu ba trăm bốn mươi ba ngàn tám trăm bảy lăm đồng./.</t>
  </si>
  <si>
    <t>Trung tâm văn hóa huyện Sa Thầy</t>
  </si>
  <si>
    <t>Đường dân sinh vào khu sản xuất làng Kleng</t>
  </si>
  <si>
    <t>Trường THCS Lý Tự Trọng xã Sa Sơn</t>
  </si>
  <si>
    <t>Khu sinh hoạt văn hóa thể thao cộng động</t>
  </si>
  <si>
    <t>Nâng cấp đường Bế Văn Đàn, thị trấn</t>
  </si>
  <si>
    <t xml:space="preserve">Công trình: Sửa chữa nhà ở và nhà làm việc cho đội công tác Công an tại xã Rờ Kơi </t>
  </si>
  <si>
    <t>Công trình : Cải tạo sửa chữa đường vào nghĩa trang nhân dân thị trấn</t>
  </si>
  <si>
    <t>Công trình : Sửa chữa hệ thống điện làng Kà Đừ</t>
  </si>
  <si>
    <t>Công trình : Trường PTDTBT-THCS Nguyễn Huệ xã Mô Rai. Hạng mục nhà học 04 phòng và các hạng mục phụ trợ</t>
  </si>
  <si>
    <t>Nâng cấp, sửa chữa nhà làm việc, sân bê tông, cổng tường rào trung tâm bồi dưỡng chính trị cũ</t>
  </si>
  <si>
    <t>Hỗ trợ bênh nhân nghèo điều trị nội trú tại Trung tâm y tế huyện trong dịp tết Nguyên Đán Đinh Dậu 2017</t>
  </si>
  <si>
    <t>Hỗ trợ kinh phí hoạt động chốt liên ngành theo Quyết định 171/QĐ-UBND ngày 14/02/2017 của UBND huyện</t>
  </si>
  <si>
    <t xml:space="preserve">Hỗ trợ  công tác an ninh trên địa bàn </t>
  </si>
  <si>
    <t>Hỗ trợ công an huyện diễn tập khu vực phòng thủ huyện Sa Thầy năm 2017</t>
  </si>
  <si>
    <t>Hỗ trợ xã Sa Nhơn tổ chức Lễ công bố Quyết định công nhận xã Nông Thôn mới</t>
  </si>
  <si>
    <t>Hỗ trợ xã Hơ Moong tổ chức lễ ra quân xây dựng nông thôn mới năm 2017</t>
  </si>
  <si>
    <t>Hỗ trợ xã Sa Nghĩa tuyên truyền bảo vệ an ninh tại thôn Đăk Tăng</t>
  </si>
  <si>
    <t>Hỗ trợ Chi cục thuế trong công tác thu thuế</t>
  </si>
  <si>
    <t>Hỗ trợ Đại hội Đảng cơ sở</t>
  </si>
  <si>
    <t>Bổ sung kinh phí huấn luyện DQTV ( Quyết định số 59/QĐ-UBND ngày 30/12/2016 của UBND tỉnh Kon Tum)</t>
  </si>
  <si>
    <t xml:space="preserve"> ( Kèm theo Nghị quyết số       /NQ-HĐND ngày 287/2017 của HĐND huyện)</t>
  </si>
  <si>
    <t>Hỗ trợ kinh phí hộ nghèo, hộ cận nghèo nhân dịp tết Nguyên Đán Đinh Dậu năm 2017</t>
  </si>
  <si>
    <t xml:space="preserve">Đo đạc bản đồ địa chính tỷ lệ 1/2000 và lập hồ sơ địa chính cấp giấy chứng nhận quyền sử dụng đất cho các hộ dân tại thôn Đăk Tăng, xã Sa Nghĩa và thôn Đăk Wớt Jốp, xã Hơ Moong         </t>
  </si>
  <si>
    <t>TT Dịch vụ công ích</t>
  </si>
  <si>
    <t>Phòng Kinh tế - Hạ tầng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</si>
</sst>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00_);_(* \(#,##0.000\);_(* &quot;-&quot;??_);_(@_)"/>
    <numFmt numFmtId="179" formatCode="_(* #,##0.0000_);_(* \(#,##0.0000\);_(* &quot;-&quot;??_);_(@_)"/>
    <numFmt numFmtId="180" formatCode="_(* #,##0.00000_);_(* \(#,##0.00000\);_(* &quot;-&quot;??_);_(@_)"/>
    <numFmt numFmtId="181" formatCode="_(* #,##0.000000_);_(* \(#,##0.000000\);_(* &quot;-&quot;??_);_(@_)"/>
    <numFmt numFmtId="182" formatCode="0.000000"/>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 _₫_-;\-* #,##0.000000\ _₫_-;_-* &quot;-&quot;??????\ _₫_-;_-@_-"/>
  </numFmts>
  <fonts count="53">
    <font>
      <sz val="10"/>
      <name val="Arial"/>
      <family val="0"/>
    </font>
    <font>
      <sz val="8"/>
      <name val="Arial"/>
      <family val="2"/>
    </font>
    <font>
      <sz val="14"/>
      <name val="Times New Roman"/>
      <family val="1"/>
    </font>
    <font>
      <b/>
      <sz val="12"/>
      <name val="Times New Roman"/>
      <family val="1"/>
    </font>
    <font>
      <b/>
      <sz val="11"/>
      <name val="Times New Roman"/>
      <family val="1"/>
    </font>
    <font>
      <b/>
      <sz val="10"/>
      <name val="Times New Roman"/>
      <family val="1"/>
    </font>
    <font>
      <sz val="11"/>
      <name val="Arial"/>
      <family val="2"/>
    </font>
    <font>
      <sz val="10"/>
      <name val="Times New Roman"/>
      <family val="1"/>
    </font>
    <font>
      <sz val="11"/>
      <name val="Times New Roman"/>
      <family val="1"/>
    </font>
    <font>
      <sz val="12"/>
      <name val="Times New Roman"/>
      <family val="1"/>
    </font>
    <font>
      <b/>
      <sz val="13"/>
      <name val="Times New Roman"/>
      <family val="1"/>
    </font>
    <font>
      <sz val="13"/>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dashed"/>
      <bottom style="dashed"/>
    </border>
    <border>
      <left style="thin"/>
      <right style="thin"/>
      <top style="dashed"/>
      <bottom style="thin"/>
    </border>
    <border>
      <left style="thin"/>
      <right style="thin"/>
      <top style="thin"/>
      <bottom style="dashed"/>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3">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0" xfId="0" applyFont="1" applyAlignment="1">
      <alignment/>
    </xf>
    <xf numFmtId="0" fontId="7" fillId="0" borderId="0" xfId="0" applyFont="1" applyAlignment="1">
      <alignment/>
    </xf>
    <xf numFmtId="0" fontId="8" fillId="0" borderId="0" xfId="0" applyFont="1" applyAlignment="1">
      <alignment/>
    </xf>
    <xf numFmtId="187" fontId="7" fillId="0" borderId="0" xfId="0" applyNumberFormat="1" applyFont="1" applyAlignment="1">
      <alignment/>
    </xf>
    <xf numFmtId="0" fontId="2" fillId="0" borderId="11" xfId="0" applyFont="1" applyBorder="1" applyAlignment="1">
      <alignment horizontal="center"/>
    </xf>
    <xf numFmtId="172" fontId="7" fillId="0" borderId="0" xfId="0" applyNumberFormat="1" applyFont="1" applyAlignment="1">
      <alignment/>
    </xf>
    <xf numFmtId="172" fontId="5" fillId="0" borderId="0" xfId="42" applyNumberFormat="1" applyFont="1" applyAlignment="1">
      <alignment/>
    </xf>
    <xf numFmtId="0" fontId="3" fillId="0" borderId="0" xfId="0" applyFont="1" applyAlignment="1">
      <alignment/>
    </xf>
    <xf numFmtId="172" fontId="5" fillId="0" borderId="0" xfId="0" applyNumberFormat="1" applyFont="1" applyAlignment="1">
      <alignment/>
    </xf>
    <xf numFmtId="0" fontId="10" fillId="0" borderId="0" xfId="0" applyFont="1" applyAlignment="1">
      <alignment/>
    </xf>
    <xf numFmtId="0" fontId="9" fillId="0" borderId="12" xfId="0" applyFont="1" applyBorder="1" applyAlignment="1">
      <alignment horizontal="center"/>
    </xf>
    <xf numFmtId="0" fontId="52" fillId="0" borderId="12" xfId="0" applyFont="1" applyBorder="1" applyAlignment="1">
      <alignment horizontal="justify" vertical="center"/>
    </xf>
    <xf numFmtId="43" fontId="52" fillId="0" borderId="12" xfId="42" applyFont="1" applyBorder="1" applyAlignment="1">
      <alignment horizontal="justify" vertical="center"/>
    </xf>
    <xf numFmtId="172" fontId="7" fillId="0" borderId="0" xfId="42" applyNumberFormat="1" applyFont="1" applyAlignment="1">
      <alignment/>
    </xf>
    <xf numFmtId="0" fontId="11" fillId="0" borderId="0" xfId="0" applyFont="1" applyAlignment="1">
      <alignment/>
    </xf>
    <xf numFmtId="172" fontId="11" fillId="0" borderId="0" xfId="42" applyNumberFormat="1" applyFont="1" applyAlignment="1">
      <alignment/>
    </xf>
    <xf numFmtId="43" fontId="52" fillId="33" borderId="12" xfId="42" applyFont="1" applyFill="1" applyBorder="1" applyAlignment="1">
      <alignment horizontal="justify" vertical="center"/>
    </xf>
    <xf numFmtId="43" fontId="52" fillId="0" borderId="13" xfId="42" applyFont="1" applyBorder="1" applyAlignment="1">
      <alignment horizontal="justify" vertical="center"/>
    </xf>
    <xf numFmtId="43" fontId="7" fillId="0" borderId="0" xfId="42" applyFont="1" applyAlignment="1">
      <alignment/>
    </xf>
    <xf numFmtId="43" fontId="7" fillId="0" borderId="0" xfId="0" applyNumberFormat="1" applyFont="1" applyAlignment="1">
      <alignment/>
    </xf>
    <xf numFmtId="181" fontId="5" fillId="0" borderId="0" xfId="42" applyNumberFormat="1" applyFont="1" applyAlignment="1">
      <alignment/>
    </xf>
    <xf numFmtId="0" fontId="3" fillId="0" borderId="14" xfId="0" applyFont="1" applyBorder="1" applyAlignment="1">
      <alignment horizontal="center" vertical="center"/>
    </xf>
    <xf numFmtId="43" fontId="3" fillId="0" borderId="14" xfId="42" applyFont="1" applyBorder="1" applyAlignment="1">
      <alignment horizontal="center" vertical="center" wrapText="1"/>
    </xf>
    <xf numFmtId="181" fontId="4" fillId="0" borderId="14" xfId="42" applyNumberFormat="1" applyFont="1" applyBorder="1" applyAlignment="1">
      <alignment horizontal="center" vertical="center"/>
    </xf>
    <xf numFmtId="43" fontId="3" fillId="0" borderId="14" xfId="42" applyNumberFormat="1" applyFont="1" applyBorder="1" applyAlignment="1">
      <alignment horizontal="center" vertical="center" wrapText="1"/>
    </xf>
    <xf numFmtId="43" fontId="9" fillId="0" borderId="12" xfId="42" applyFont="1" applyBorder="1" applyAlignment="1">
      <alignment horizontal="justify" vertical="center"/>
    </xf>
    <xf numFmtId="43" fontId="9" fillId="0" borderId="12" xfId="42" applyNumberFormat="1" applyFont="1" applyBorder="1" applyAlignment="1">
      <alignment horizontal="justify" vertical="center"/>
    </xf>
    <xf numFmtId="0" fontId="8" fillId="0" borderId="12" xfId="0" applyFont="1" applyBorder="1" applyAlignment="1">
      <alignment horizontal="justify" vertical="center"/>
    </xf>
    <xf numFmtId="43" fontId="9" fillId="33" borderId="12" xfId="42" applyFont="1" applyFill="1" applyBorder="1" applyAlignment="1">
      <alignment horizontal="justify" vertical="center"/>
    </xf>
    <xf numFmtId="172" fontId="8" fillId="0" borderId="12" xfId="42" applyNumberFormat="1" applyFont="1" applyBorder="1" applyAlignment="1">
      <alignment horizontal="justify" vertical="center"/>
    </xf>
    <xf numFmtId="0" fontId="8" fillId="33" borderId="12" xfId="0" applyFont="1" applyFill="1" applyBorder="1" applyAlignment="1">
      <alignment horizontal="justify" vertical="center"/>
    </xf>
    <xf numFmtId="43" fontId="9" fillId="0" borderId="13" xfId="42" applyFont="1" applyBorder="1" applyAlignment="1">
      <alignment horizontal="justify" vertical="center"/>
    </xf>
    <xf numFmtId="43" fontId="9" fillId="0" borderId="13" xfId="42" applyNumberFormat="1" applyFont="1" applyBorder="1" applyAlignment="1">
      <alignment horizontal="justify" vertical="center"/>
    </xf>
    <xf numFmtId="0" fontId="8" fillId="0" borderId="13" xfId="0" applyFont="1" applyBorder="1" applyAlignment="1">
      <alignment horizontal="justify" vertical="center"/>
    </xf>
    <xf numFmtId="0" fontId="9" fillId="0" borderId="12" xfId="0" applyFont="1" applyBorder="1" applyAlignment="1">
      <alignment horizontal="justify" vertical="center"/>
    </xf>
    <xf numFmtId="0" fontId="11" fillId="0" borderId="12" xfId="0" applyFont="1" applyBorder="1" applyAlignment="1">
      <alignment horizontal="justify" vertical="center"/>
    </xf>
    <xf numFmtId="0" fontId="11" fillId="0" borderId="12" xfId="0" applyFont="1" applyBorder="1" applyAlignment="1">
      <alignment horizontal="justify" vertical="center" wrapText="1"/>
    </xf>
    <xf numFmtId="0" fontId="9" fillId="0" borderId="13" xfId="0" applyFont="1" applyBorder="1" applyAlignment="1">
      <alignment horizontal="justify" vertical="center"/>
    </xf>
    <xf numFmtId="0" fontId="3" fillId="0" borderId="14" xfId="0" applyFont="1" applyBorder="1" applyAlignment="1">
      <alignment horizont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xf>
    <xf numFmtId="0" fontId="12" fillId="0" borderId="0" xfId="0" applyFont="1" applyBorder="1" applyAlignment="1">
      <alignment horizontal="center"/>
    </xf>
    <xf numFmtId="0" fontId="9" fillId="0" borderId="11" xfId="0" applyFont="1" applyBorder="1" applyAlignment="1">
      <alignment horizontal="right"/>
    </xf>
    <xf numFmtId="0" fontId="2" fillId="0" borderId="0" xfId="0" applyFont="1"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3</xdr:row>
      <xdr:rowOff>85725</xdr:rowOff>
    </xdr:from>
    <xdr:to>
      <xdr:col>5</xdr:col>
      <xdr:colOff>390525</xdr:colOff>
      <xdr:row>3</xdr:row>
      <xdr:rowOff>85725</xdr:rowOff>
    </xdr:to>
    <xdr:sp>
      <xdr:nvSpPr>
        <xdr:cNvPr id="1" name="Straight Connector 2"/>
        <xdr:cNvSpPr>
          <a:spLocks/>
        </xdr:cNvSpPr>
      </xdr:nvSpPr>
      <xdr:spPr>
        <a:xfrm>
          <a:off x="4962525" y="762000"/>
          <a:ext cx="1628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1"/>
  <sheetViews>
    <sheetView tabSelected="1" view="pageLayout" zoomScale="70" zoomScaleNormal="70" zoomScalePageLayoutView="70" workbookViewId="0" topLeftCell="A1">
      <selection activeCell="A1" sqref="A1:I48"/>
    </sheetView>
  </sheetViews>
  <sheetFormatPr defaultColWidth="9.140625" defaultRowHeight="12.75"/>
  <cols>
    <col min="1" max="1" width="5.140625" style="0" customWidth="1"/>
    <col min="2" max="2" width="60.140625" style="0" customWidth="1"/>
    <col min="3" max="3" width="14.57421875" style="0" customWidth="1"/>
    <col min="4" max="4" width="13.140625" style="0" customWidth="1"/>
    <col min="5" max="5" width="12.421875" style="0" hidden="1" customWidth="1"/>
    <col min="6" max="6" width="16.28125" style="0" customWidth="1"/>
    <col min="7" max="7" width="14.7109375" style="0" customWidth="1"/>
    <col min="8" max="8" width="22.28125" style="0" customWidth="1"/>
    <col min="9" max="9" width="27.7109375" style="4" customWidth="1"/>
    <col min="10" max="10" width="21.57421875" style="0" customWidth="1"/>
    <col min="11" max="11" width="17.421875" style="0" customWidth="1"/>
  </cols>
  <sheetData>
    <row r="1" spans="1:9" s="5" customFormat="1" ht="15.75">
      <c r="A1" s="45"/>
      <c r="B1" s="45"/>
      <c r="I1" s="6"/>
    </row>
    <row r="2" spans="1:9" s="5" customFormat="1" ht="18.75">
      <c r="A2" s="46" t="s">
        <v>36</v>
      </c>
      <c r="B2" s="46"/>
      <c r="C2" s="46"/>
      <c r="D2" s="46"/>
      <c r="E2" s="46"/>
      <c r="F2" s="46"/>
      <c r="G2" s="46"/>
      <c r="H2" s="46"/>
      <c r="I2" s="46"/>
    </row>
    <row r="3" spans="1:10" s="5" customFormat="1" ht="18.75">
      <c r="A3" s="48" t="s">
        <v>66</v>
      </c>
      <c r="B3" s="48"/>
      <c r="C3" s="48"/>
      <c r="D3" s="48"/>
      <c r="E3" s="48"/>
      <c r="F3" s="48"/>
      <c r="G3" s="48"/>
      <c r="H3" s="48"/>
      <c r="I3" s="48"/>
      <c r="J3" s="7">
        <f>J4-H7</f>
        <v>1023.1667560000024</v>
      </c>
    </row>
    <row r="4" spans="1:10" s="5" customFormat="1" ht="18.75">
      <c r="A4" s="8"/>
      <c r="B4" s="8"/>
      <c r="C4" s="8"/>
      <c r="D4" s="8"/>
      <c r="E4" s="8"/>
      <c r="F4" s="8"/>
      <c r="G4" s="8"/>
      <c r="H4" s="47" t="s">
        <v>21</v>
      </c>
      <c r="I4" s="47"/>
      <c r="J4" s="9">
        <f>J5-1236.638824</f>
        <v>14854.510631000001</v>
      </c>
    </row>
    <row r="5" spans="1:10" s="11" customFormat="1" ht="28.5" customHeight="1">
      <c r="A5" s="49" t="s">
        <v>0</v>
      </c>
      <c r="B5" s="50" t="s">
        <v>1</v>
      </c>
      <c r="C5" s="50" t="s">
        <v>22</v>
      </c>
      <c r="D5" s="50" t="s">
        <v>41</v>
      </c>
      <c r="E5" s="2"/>
      <c r="F5" s="50" t="s">
        <v>27</v>
      </c>
      <c r="G5" s="50"/>
      <c r="H5" s="50"/>
      <c r="I5" s="51" t="s">
        <v>2</v>
      </c>
      <c r="J5" s="10">
        <v>16091.149455</v>
      </c>
    </row>
    <row r="6" spans="1:10" s="11" customFormat="1" ht="60.75" customHeight="1">
      <c r="A6" s="49"/>
      <c r="B6" s="50"/>
      <c r="C6" s="50"/>
      <c r="D6" s="50"/>
      <c r="E6" s="2"/>
      <c r="F6" s="3" t="s">
        <v>28</v>
      </c>
      <c r="G6" s="2" t="s">
        <v>29</v>
      </c>
      <c r="H6" s="2" t="s">
        <v>30</v>
      </c>
      <c r="I6" s="52"/>
      <c r="J6" s="24">
        <f>H7+J11</f>
        <v>15067.982698999998</v>
      </c>
    </row>
    <row r="7" spans="1:11" s="13" customFormat="1" ht="24" customHeight="1">
      <c r="A7" s="42"/>
      <c r="B7" s="25" t="s">
        <v>1</v>
      </c>
      <c r="C7" s="26">
        <f aca="true" t="shared" si="0" ref="C7:H7">SUM(C8:C47)-C27</f>
        <v>44024.3</v>
      </c>
      <c r="D7" s="26">
        <f t="shared" si="0"/>
        <v>12478</v>
      </c>
      <c r="E7" s="26">
        <f t="shared" si="0"/>
        <v>0</v>
      </c>
      <c r="F7" s="26">
        <f t="shared" si="0"/>
        <v>11248.864093</v>
      </c>
      <c r="G7" s="26">
        <f t="shared" si="0"/>
        <v>2582.4797820000003</v>
      </c>
      <c r="H7" s="28">
        <f t="shared" si="0"/>
        <v>13831.343874999999</v>
      </c>
      <c r="I7" s="27">
        <f>H7-13831.343875</f>
        <v>0</v>
      </c>
      <c r="J7" s="10">
        <v>11248.864093</v>
      </c>
      <c r="K7" s="12">
        <f>J7+J8+J9+J10</f>
        <v>11613.240092999999</v>
      </c>
    </row>
    <row r="8" spans="1:10" s="18" customFormat="1" ht="17.25" customHeight="1">
      <c r="A8" s="14">
        <v>1</v>
      </c>
      <c r="B8" s="15" t="s">
        <v>46</v>
      </c>
      <c r="C8" s="16">
        <f>4200+3310+3290</f>
        <v>10800</v>
      </c>
      <c r="D8" s="16">
        <f>4200+1000</f>
        <v>5200</v>
      </c>
      <c r="E8" s="29"/>
      <c r="F8" s="29">
        <v>1803</v>
      </c>
      <c r="G8" s="29"/>
      <c r="H8" s="30">
        <f>SUM(F8:G8)</f>
        <v>1803</v>
      </c>
      <c r="I8" s="31" t="s">
        <v>37</v>
      </c>
      <c r="J8" s="17">
        <v>220.532</v>
      </c>
    </row>
    <row r="9" spans="1:10" s="18" customFormat="1" ht="17.25" customHeight="1">
      <c r="A9" s="14">
        <v>2</v>
      </c>
      <c r="B9" s="15" t="s">
        <v>47</v>
      </c>
      <c r="C9" s="16">
        <v>152</v>
      </c>
      <c r="D9" s="16"/>
      <c r="E9" s="29"/>
      <c r="F9" s="29">
        <v>152</v>
      </c>
      <c r="G9" s="29"/>
      <c r="H9" s="30">
        <f aca="true" t="shared" si="1" ref="H9:H46">SUM(F9:G9)</f>
        <v>152</v>
      </c>
      <c r="I9" s="31" t="s">
        <v>37</v>
      </c>
      <c r="J9" s="17">
        <v>38.844</v>
      </c>
    </row>
    <row r="10" spans="1:10" s="18" customFormat="1" ht="17.25" customHeight="1">
      <c r="A10" s="14">
        <v>3</v>
      </c>
      <c r="B10" s="15" t="s">
        <v>48</v>
      </c>
      <c r="C10" s="16">
        <v>1710</v>
      </c>
      <c r="D10" s="16">
        <f>1000+410</f>
        <v>1410</v>
      </c>
      <c r="E10" s="29"/>
      <c r="F10" s="29">
        <v>300</v>
      </c>
      <c r="G10" s="29"/>
      <c r="H10" s="30">
        <f t="shared" si="1"/>
        <v>300</v>
      </c>
      <c r="I10" s="31" t="s">
        <v>37</v>
      </c>
      <c r="J10" s="17">
        <v>105</v>
      </c>
    </row>
    <row r="11" spans="1:10" s="18" customFormat="1" ht="17.25" customHeight="1">
      <c r="A11" s="14">
        <v>4</v>
      </c>
      <c r="B11" s="15" t="s">
        <v>49</v>
      </c>
      <c r="C11" s="16">
        <v>7200</v>
      </c>
      <c r="D11" s="16">
        <v>500</v>
      </c>
      <c r="E11" s="29"/>
      <c r="F11" s="32">
        <v>460</v>
      </c>
      <c r="G11" s="32"/>
      <c r="H11" s="30">
        <f t="shared" si="1"/>
        <v>460</v>
      </c>
      <c r="I11" s="31" t="s">
        <v>37</v>
      </c>
      <c r="J11" s="17">
        <v>1236.638824</v>
      </c>
    </row>
    <row r="12" spans="1:10" s="18" customFormat="1" ht="17.25" customHeight="1">
      <c r="A12" s="14">
        <v>5</v>
      </c>
      <c r="B12" s="15" t="s">
        <v>50</v>
      </c>
      <c r="C12" s="16">
        <f>10218</f>
        <v>10218</v>
      </c>
      <c r="D12" s="16">
        <v>605</v>
      </c>
      <c r="E12" s="29"/>
      <c r="F12" s="29">
        <v>582</v>
      </c>
      <c r="G12" s="29"/>
      <c r="H12" s="30">
        <f t="shared" si="1"/>
        <v>582</v>
      </c>
      <c r="I12" s="31" t="s">
        <v>37</v>
      </c>
      <c r="J12" s="17">
        <f>J5-J7-J8-J9-J10-J11</f>
        <v>3241.270538</v>
      </c>
    </row>
    <row r="13" spans="1:10" s="18" customFormat="1" ht="31.5">
      <c r="A13" s="43">
        <v>6</v>
      </c>
      <c r="B13" s="15" t="s">
        <v>51</v>
      </c>
      <c r="C13" s="16"/>
      <c r="D13" s="16"/>
      <c r="E13" s="29"/>
      <c r="F13" s="29">
        <v>242</v>
      </c>
      <c r="G13" s="29"/>
      <c r="H13" s="30">
        <f t="shared" si="1"/>
        <v>242</v>
      </c>
      <c r="I13" s="31" t="s">
        <v>37</v>
      </c>
      <c r="J13" s="19"/>
    </row>
    <row r="14" spans="1:9" s="18" customFormat="1" ht="31.5">
      <c r="A14" s="43">
        <v>7</v>
      </c>
      <c r="B14" s="15" t="s">
        <v>52</v>
      </c>
      <c r="C14" s="16"/>
      <c r="D14" s="16">
        <v>500</v>
      </c>
      <c r="E14" s="29"/>
      <c r="F14" s="16">
        <v>500</v>
      </c>
      <c r="G14" s="16"/>
      <c r="H14" s="30">
        <f t="shared" si="1"/>
        <v>500</v>
      </c>
      <c r="I14" s="31" t="s">
        <v>70</v>
      </c>
    </row>
    <row r="15" spans="1:9" s="18" customFormat="1" ht="16.5">
      <c r="A15" s="43">
        <v>8</v>
      </c>
      <c r="B15" s="15" t="s">
        <v>53</v>
      </c>
      <c r="C15" s="16"/>
      <c r="D15" s="16">
        <v>200</v>
      </c>
      <c r="E15" s="29"/>
      <c r="F15" s="29">
        <v>200</v>
      </c>
      <c r="G15" s="29"/>
      <c r="H15" s="30">
        <f t="shared" si="1"/>
        <v>200</v>
      </c>
      <c r="I15" s="31" t="s">
        <v>69</v>
      </c>
    </row>
    <row r="16" spans="1:9" s="18" customFormat="1" ht="38.25" customHeight="1">
      <c r="A16" s="43">
        <v>9</v>
      </c>
      <c r="B16" s="15" t="s">
        <v>54</v>
      </c>
      <c r="C16" s="16">
        <v>3444.3</v>
      </c>
      <c r="D16" s="16"/>
      <c r="E16" s="29"/>
      <c r="F16" s="16">
        <f>2898+106</f>
        <v>3004</v>
      </c>
      <c r="G16" s="16"/>
      <c r="H16" s="30">
        <f t="shared" si="1"/>
        <v>3004</v>
      </c>
      <c r="I16" s="31" t="s">
        <v>37</v>
      </c>
    </row>
    <row r="17" spans="1:9" s="18" customFormat="1" ht="31.5">
      <c r="A17" s="43">
        <v>10</v>
      </c>
      <c r="B17" s="15" t="s">
        <v>55</v>
      </c>
      <c r="C17" s="16">
        <f>3743+1000</f>
        <v>4743</v>
      </c>
      <c r="D17" s="16">
        <f>1850+1893</f>
        <v>3743</v>
      </c>
      <c r="E17" s="29"/>
      <c r="F17" s="20">
        <v>1000</v>
      </c>
      <c r="G17" s="20"/>
      <c r="H17" s="30">
        <f t="shared" si="1"/>
        <v>1000</v>
      </c>
      <c r="I17" s="31" t="s">
        <v>35</v>
      </c>
    </row>
    <row r="18" spans="1:9" s="18" customFormat="1" ht="31.5">
      <c r="A18" s="43">
        <v>11</v>
      </c>
      <c r="B18" s="15" t="s">
        <v>67</v>
      </c>
      <c r="C18" s="16"/>
      <c r="D18" s="16"/>
      <c r="E18" s="29"/>
      <c r="F18" s="29">
        <v>49.3</v>
      </c>
      <c r="G18" s="29"/>
      <c r="H18" s="30">
        <f t="shared" si="1"/>
        <v>49.3</v>
      </c>
      <c r="I18" s="31" t="s">
        <v>3</v>
      </c>
    </row>
    <row r="19" spans="1:9" s="18" customFormat="1" ht="31.5">
      <c r="A19" s="43">
        <v>12</v>
      </c>
      <c r="B19" s="15" t="s">
        <v>56</v>
      </c>
      <c r="C19" s="16"/>
      <c r="D19" s="16"/>
      <c r="E19" s="29"/>
      <c r="F19" s="29">
        <v>10.5</v>
      </c>
      <c r="G19" s="29"/>
      <c r="H19" s="30">
        <f t="shared" si="1"/>
        <v>10.5</v>
      </c>
      <c r="I19" s="31" t="s">
        <v>4</v>
      </c>
    </row>
    <row r="20" spans="1:9" s="18" customFormat="1" ht="31.5">
      <c r="A20" s="43">
        <v>13</v>
      </c>
      <c r="B20" s="15" t="s">
        <v>57</v>
      </c>
      <c r="C20" s="16"/>
      <c r="D20" s="16"/>
      <c r="E20" s="29"/>
      <c r="F20" s="29">
        <v>47.4</v>
      </c>
      <c r="G20" s="29"/>
      <c r="H20" s="30">
        <f t="shared" si="1"/>
        <v>47.4</v>
      </c>
      <c r="I20" s="31" t="s">
        <v>5</v>
      </c>
    </row>
    <row r="21" spans="1:9" s="18" customFormat="1" ht="16.5">
      <c r="A21" s="43">
        <v>14</v>
      </c>
      <c r="B21" s="15" t="s">
        <v>58</v>
      </c>
      <c r="C21" s="16"/>
      <c r="D21" s="16"/>
      <c r="E21" s="29"/>
      <c r="F21" s="29">
        <v>200</v>
      </c>
      <c r="G21" s="29"/>
      <c r="H21" s="30">
        <f>SUM(F21:G21)</f>
        <v>200</v>
      </c>
      <c r="I21" s="31" t="s">
        <v>23</v>
      </c>
    </row>
    <row r="22" spans="1:9" s="18" customFormat="1" ht="31.5">
      <c r="A22" s="43">
        <v>15</v>
      </c>
      <c r="B22" s="15" t="s">
        <v>59</v>
      </c>
      <c r="C22" s="16"/>
      <c r="D22" s="29">
        <v>200</v>
      </c>
      <c r="E22" s="29"/>
      <c r="F22" s="29">
        <v>100</v>
      </c>
      <c r="G22" s="29"/>
      <c r="H22" s="30">
        <f t="shared" si="1"/>
        <v>100</v>
      </c>
      <c r="I22" s="31" t="s">
        <v>23</v>
      </c>
    </row>
    <row r="23" spans="1:9" s="18" customFormat="1" ht="31.5">
      <c r="A23" s="43">
        <v>16</v>
      </c>
      <c r="B23" s="15" t="s">
        <v>60</v>
      </c>
      <c r="C23" s="16"/>
      <c r="D23" s="16"/>
      <c r="E23" s="29"/>
      <c r="F23" s="29">
        <v>37</v>
      </c>
      <c r="G23" s="29"/>
      <c r="H23" s="30">
        <f t="shared" si="1"/>
        <v>37</v>
      </c>
      <c r="I23" s="31" t="s">
        <v>6</v>
      </c>
    </row>
    <row r="24" spans="1:9" s="18" customFormat="1" ht="31.5">
      <c r="A24" s="43">
        <v>17</v>
      </c>
      <c r="B24" s="15" t="s">
        <v>61</v>
      </c>
      <c r="C24" s="16"/>
      <c r="D24" s="16"/>
      <c r="E24" s="29"/>
      <c r="F24" s="29">
        <v>54</v>
      </c>
      <c r="G24" s="29"/>
      <c r="H24" s="30">
        <f t="shared" si="1"/>
        <v>54</v>
      </c>
      <c r="I24" s="31" t="s">
        <v>7</v>
      </c>
    </row>
    <row r="25" spans="1:9" s="18" customFormat="1" ht="31.5">
      <c r="A25" s="43">
        <v>18</v>
      </c>
      <c r="B25" s="15" t="s">
        <v>62</v>
      </c>
      <c r="C25" s="16"/>
      <c r="D25" s="16"/>
      <c r="E25" s="29"/>
      <c r="F25" s="29">
        <v>11</v>
      </c>
      <c r="G25" s="29"/>
      <c r="H25" s="30">
        <f t="shared" si="1"/>
        <v>11</v>
      </c>
      <c r="I25" s="31" t="s">
        <v>9</v>
      </c>
    </row>
    <row r="26" spans="1:9" s="18" customFormat="1" ht="19.5" customHeight="1">
      <c r="A26" s="14">
        <v>19</v>
      </c>
      <c r="B26" s="15" t="s">
        <v>63</v>
      </c>
      <c r="C26" s="16"/>
      <c r="D26" s="16"/>
      <c r="E26" s="29"/>
      <c r="F26" s="29">
        <v>50</v>
      </c>
      <c r="G26" s="29"/>
      <c r="H26" s="30">
        <f t="shared" si="1"/>
        <v>50</v>
      </c>
      <c r="I26" s="31" t="s">
        <v>8</v>
      </c>
    </row>
    <row r="27" spans="1:9" s="18" customFormat="1" ht="19.5" customHeight="1">
      <c r="A27" s="14">
        <v>20</v>
      </c>
      <c r="B27" s="15" t="s">
        <v>64</v>
      </c>
      <c r="C27" s="16"/>
      <c r="D27" s="16"/>
      <c r="E27" s="29"/>
      <c r="F27" s="29">
        <f>SUM(F28:F40)</f>
        <v>138.664093</v>
      </c>
      <c r="G27" s="29"/>
      <c r="H27" s="30">
        <f t="shared" si="1"/>
        <v>138.664093</v>
      </c>
      <c r="I27" s="31"/>
    </row>
    <row r="28" spans="1:9" s="18" customFormat="1" ht="17.25" customHeight="1">
      <c r="A28" s="14"/>
      <c r="B28" s="15" t="s">
        <v>25</v>
      </c>
      <c r="C28" s="16"/>
      <c r="D28" s="16"/>
      <c r="E28" s="29"/>
      <c r="F28" s="29">
        <f>3*2</f>
        <v>6</v>
      </c>
      <c r="G28" s="29"/>
      <c r="H28" s="30">
        <f t="shared" si="1"/>
        <v>6</v>
      </c>
      <c r="I28" s="31"/>
    </row>
    <row r="29" spans="1:9" s="18" customFormat="1" ht="17.25" customHeight="1">
      <c r="A29" s="14"/>
      <c r="B29" s="15" t="s">
        <v>26</v>
      </c>
      <c r="C29" s="16"/>
      <c r="D29" s="16"/>
      <c r="E29" s="29"/>
      <c r="F29" s="29">
        <v>3</v>
      </c>
      <c r="G29" s="29"/>
      <c r="H29" s="30">
        <f t="shared" si="1"/>
        <v>3</v>
      </c>
      <c r="I29" s="31"/>
    </row>
    <row r="30" spans="1:9" s="18" customFormat="1" ht="17.25" customHeight="1">
      <c r="A30" s="14"/>
      <c r="B30" s="15" t="s">
        <v>14</v>
      </c>
      <c r="C30" s="16"/>
      <c r="D30" s="16"/>
      <c r="E30" s="29"/>
      <c r="F30" s="29">
        <f>200*0.1*1.21+0.557093</f>
        <v>24.757092999999998</v>
      </c>
      <c r="G30" s="29"/>
      <c r="H30" s="30">
        <f t="shared" si="1"/>
        <v>24.757092999999998</v>
      </c>
      <c r="I30" s="31"/>
    </row>
    <row r="31" spans="1:9" s="18" customFormat="1" ht="17.25" customHeight="1">
      <c r="A31" s="14"/>
      <c r="B31" s="15" t="s">
        <v>10</v>
      </c>
      <c r="C31" s="16"/>
      <c r="D31" s="16"/>
      <c r="E31" s="29"/>
      <c r="F31" s="29">
        <f>62*0.1*1.21</f>
        <v>7.502</v>
      </c>
      <c r="G31" s="29"/>
      <c r="H31" s="30">
        <f t="shared" si="1"/>
        <v>7.502</v>
      </c>
      <c r="I31" s="31"/>
    </row>
    <row r="32" spans="1:9" s="18" customFormat="1" ht="17.25" customHeight="1">
      <c r="A32" s="14"/>
      <c r="B32" s="15" t="s">
        <v>11</v>
      </c>
      <c r="C32" s="16"/>
      <c r="D32" s="16"/>
      <c r="E32" s="29"/>
      <c r="F32" s="29">
        <f>49*0.1*1.21</f>
        <v>5.929</v>
      </c>
      <c r="G32" s="29"/>
      <c r="H32" s="30">
        <f t="shared" si="1"/>
        <v>5.929</v>
      </c>
      <c r="I32" s="31"/>
    </row>
    <row r="33" spans="1:9" s="18" customFormat="1" ht="17.25" customHeight="1">
      <c r="A33" s="14"/>
      <c r="B33" s="15" t="s">
        <v>12</v>
      </c>
      <c r="C33" s="16"/>
      <c r="D33" s="16"/>
      <c r="E33" s="29"/>
      <c r="F33" s="29">
        <f>65*0.1*1.21</f>
        <v>7.865</v>
      </c>
      <c r="G33" s="29"/>
      <c r="H33" s="30">
        <f t="shared" si="1"/>
        <v>7.865</v>
      </c>
      <c r="I33" s="33"/>
    </row>
    <row r="34" spans="1:9" s="18" customFormat="1" ht="17.25" customHeight="1">
      <c r="A34" s="14"/>
      <c r="B34" s="15" t="s">
        <v>13</v>
      </c>
      <c r="C34" s="16"/>
      <c r="D34" s="16"/>
      <c r="E34" s="29"/>
      <c r="F34" s="29">
        <f>88*0.1*1.21</f>
        <v>10.648</v>
      </c>
      <c r="G34" s="29"/>
      <c r="H34" s="30">
        <f t="shared" si="1"/>
        <v>10.648</v>
      </c>
      <c r="I34" s="33"/>
    </row>
    <row r="35" spans="1:9" s="18" customFormat="1" ht="17.25" customHeight="1">
      <c r="A35" s="14"/>
      <c r="B35" s="15" t="s">
        <v>15</v>
      </c>
      <c r="C35" s="16"/>
      <c r="D35" s="16"/>
      <c r="E35" s="29"/>
      <c r="F35" s="29">
        <f>64*0.1*1.21</f>
        <v>7.744</v>
      </c>
      <c r="G35" s="29"/>
      <c r="H35" s="30">
        <f t="shared" si="1"/>
        <v>7.744</v>
      </c>
      <c r="I35" s="33"/>
    </row>
    <row r="36" spans="1:9" s="18" customFormat="1" ht="17.25" customHeight="1">
      <c r="A36" s="14"/>
      <c r="B36" s="15" t="s">
        <v>16</v>
      </c>
      <c r="C36" s="16"/>
      <c r="D36" s="16"/>
      <c r="E36" s="29"/>
      <c r="F36" s="29">
        <f>69*0.1*1.21</f>
        <v>8.349</v>
      </c>
      <c r="G36" s="29"/>
      <c r="H36" s="30">
        <f t="shared" si="1"/>
        <v>8.349</v>
      </c>
      <c r="I36" s="33"/>
    </row>
    <row r="37" spans="1:9" s="18" customFormat="1" ht="17.25" customHeight="1">
      <c r="A37" s="14"/>
      <c r="B37" s="15" t="s">
        <v>17</v>
      </c>
      <c r="C37" s="16"/>
      <c r="D37" s="16"/>
      <c r="E37" s="29"/>
      <c r="F37" s="29">
        <f>151*0.1*1.21</f>
        <v>18.271</v>
      </c>
      <c r="G37" s="29"/>
      <c r="H37" s="30">
        <f t="shared" si="1"/>
        <v>18.271</v>
      </c>
      <c r="I37" s="33"/>
    </row>
    <row r="38" spans="1:9" s="18" customFormat="1" ht="17.25" customHeight="1">
      <c r="A38" s="14"/>
      <c r="B38" s="15" t="s">
        <v>18</v>
      </c>
      <c r="C38" s="16"/>
      <c r="D38" s="16"/>
      <c r="E38" s="29"/>
      <c r="F38" s="29">
        <f>116*0.1*1.21</f>
        <v>14.036000000000001</v>
      </c>
      <c r="G38" s="29"/>
      <c r="H38" s="30">
        <f t="shared" si="1"/>
        <v>14.036000000000001</v>
      </c>
      <c r="I38" s="33"/>
    </row>
    <row r="39" spans="1:9" s="18" customFormat="1" ht="17.25" customHeight="1">
      <c r="A39" s="14"/>
      <c r="B39" s="15" t="s">
        <v>19</v>
      </c>
      <c r="C39" s="16"/>
      <c r="D39" s="16"/>
      <c r="E39" s="29"/>
      <c r="F39" s="29">
        <f>133*0.1*1.21</f>
        <v>16.093</v>
      </c>
      <c r="G39" s="29"/>
      <c r="H39" s="30">
        <f t="shared" si="1"/>
        <v>16.093</v>
      </c>
      <c r="I39" s="33"/>
    </row>
    <row r="40" spans="1:9" s="18" customFormat="1" ht="17.25" customHeight="1">
      <c r="A40" s="14"/>
      <c r="B40" s="15" t="s">
        <v>20</v>
      </c>
      <c r="C40" s="16"/>
      <c r="D40" s="16"/>
      <c r="E40" s="29"/>
      <c r="F40" s="29">
        <f>70*0.1*1.21</f>
        <v>8.469999999999999</v>
      </c>
      <c r="G40" s="29"/>
      <c r="H40" s="30">
        <f t="shared" si="1"/>
        <v>8.469999999999999</v>
      </c>
      <c r="I40" s="33"/>
    </row>
    <row r="41" spans="1:9" s="18" customFormat="1" ht="38.25" customHeight="1">
      <c r="A41" s="43">
        <v>21</v>
      </c>
      <c r="B41" s="38" t="s">
        <v>65</v>
      </c>
      <c r="C41" s="16"/>
      <c r="D41" s="16"/>
      <c r="E41" s="29"/>
      <c r="F41" s="32">
        <v>200</v>
      </c>
      <c r="G41" s="32"/>
      <c r="H41" s="30">
        <f t="shared" si="1"/>
        <v>200</v>
      </c>
      <c r="I41" s="34" t="s">
        <v>42</v>
      </c>
    </row>
    <row r="42" spans="1:9" s="18" customFormat="1" ht="33.75" customHeight="1">
      <c r="A42" s="43">
        <v>22</v>
      </c>
      <c r="B42" s="38" t="s">
        <v>43</v>
      </c>
      <c r="C42" s="16"/>
      <c r="D42" s="16"/>
      <c r="E42" s="29"/>
      <c r="F42" s="32"/>
      <c r="G42" s="32">
        <v>105</v>
      </c>
      <c r="H42" s="30">
        <f t="shared" si="1"/>
        <v>105</v>
      </c>
      <c r="I42" s="34" t="s">
        <v>31</v>
      </c>
    </row>
    <row r="43" spans="1:9" s="18" customFormat="1" ht="21" customHeight="1">
      <c r="A43" s="43">
        <v>23</v>
      </c>
      <c r="B43" s="39" t="s">
        <v>40</v>
      </c>
      <c r="C43" s="16"/>
      <c r="D43" s="16">
        <v>50</v>
      </c>
      <c r="E43" s="29"/>
      <c r="F43" s="32"/>
      <c r="G43" s="32">
        <v>38.844</v>
      </c>
      <c r="H43" s="30">
        <f t="shared" si="1"/>
        <v>38.844</v>
      </c>
      <c r="I43" s="34" t="s">
        <v>32</v>
      </c>
    </row>
    <row r="44" spans="1:9" s="18" customFormat="1" ht="66">
      <c r="A44" s="43">
        <v>24</v>
      </c>
      <c r="B44" s="40" t="s">
        <v>68</v>
      </c>
      <c r="C44" s="16"/>
      <c r="D44" s="32">
        <v>70</v>
      </c>
      <c r="E44" s="29"/>
      <c r="F44" s="32"/>
      <c r="G44" s="32">
        <v>220.532</v>
      </c>
      <c r="H44" s="30">
        <f>SUM(F44:G44)</f>
        <v>220.532</v>
      </c>
      <c r="I44" s="34" t="s">
        <v>33</v>
      </c>
    </row>
    <row r="45" spans="1:9" s="18" customFormat="1" ht="66">
      <c r="A45" s="43">
        <v>25</v>
      </c>
      <c r="B45" s="40" t="s">
        <v>38</v>
      </c>
      <c r="C45" s="32">
        <v>5757</v>
      </c>
      <c r="D45" s="16"/>
      <c r="E45" s="29"/>
      <c r="F45" s="32"/>
      <c r="G45" s="32">
        <f>3141.270538-1023.166756</f>
        <v>2118.103782</v>
      </c>
      <c r="H45" s="30">
        <f t="shared" si="1"/>
        <v>2118.103782</v>
      </c>
      <c r="I45" s="34" t="s">
        <v>37</v>
      </c>
    </row>
    <row r="46" spans="1:9" s="18" customFormat="1" ht="33">
      <c r="A46" s="43">
        <v>26</v>
      </c>
      <c r="B46" s="40" t="s">
        <v>39</v>
      </c>
      <c r="C46" s="32"/>
      <c r="D46" s="16"/>
      <c r="E46" s="29"/>
      <c r="F46" s="32"/>
      <c r="G46" s="32">
        <v>100</v>
      </c>
      <c r="H46" s="30">
        <f t="shared" si="1"/>
        <v>100</v>
      </c>
      <c r="I46" s="34" t="s">
        <v>44</v>
      </c>
    </row>
    <row r="47" spans="1:9" s="18" customFormat="1" ht="19.5" customHeight="1">
      <c r="A47" s="44">
        <v>27</v>
      </c>
      <c r="B47" s="41" t="s">
        <v>24</v>
      </c>
      <c r="C47" s="21"/>
      <c r="D47" s="21"/>
      <c r="E47" s="35"/>
      <c r="F47" s="35">
        <f>296.019+1811.981</f>
        <v>2108</v>
      </c>
      <c r="G47" s="35"/>
      <c r="H47" s="36">
        <f>SUM(F47:G47)</f>
        <v>2108</v>
      </c>
      <c r="I47" s="37" t="s">
        <v>34</v>
      </c>
    </row>
    <row r="48" spans="1:9" s="5" customFormat="1" ht="19.5" customHeight="1">
      <c r="A48" s="1" t="s">
        <v>45</v>
      </c>
      <c r="I48" s="6"/>
    </row>
    <row r="49" spans="6:9" s="5" customFormat="1" ht="19.5" customHeight="1">
      <c r="F49" s="22"/>
      <c r="G49" s="22"/>
      <c r="H49" s="22"/>
      <c r="I49" s="6"/>
    </row>
    <row r="50" spans="6:9" s="5" customFormat="1" ht="19.5" customHeight="1">
      <c r="F50" s="23"/>
      <c r="G50" s="23"/>
      <c r="H50" s="23"/>
      <c r="I50" s="6"/>
    </row>
    <row r="51" spans="6:9" s="5" customFormat="1" ht="19.5" customHeight="1">
      <c r="F51" s="23"/>
      <c r="G51" s="23"/>
      <c r="H51" s="23"/>
      <c r="I51" s="6"/>
    </row>
  </sheetData>
  <sheetProtection/>
  <mergeCells count="10">
    <mergeCell ref="A1:B1"/>
    <mergeCell ref="A2:I2"/>
    <mergeCell ref="H4:I4"/>
    <mergeCell ref="A3:I3"/>
    <mergeCell ref="A5:A6"/>
    <mergeCell ref="B5:B6"/>
    <mergeCell ref="C5:C6"/>
    <mergeCell ref="D5:D6"/>
    <mergeCell ref="F5:H5"/>
    <mergeCell ref="I5:I6"/>
  </mergeCells>
  <printOptions/>
  <pageMargins left="0.7480314960629921" right="0.24" top="0.49" bottom="0.45" header="0.32" footer="0.3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HTComputer</dc:creator>
  <cp:keywords/>
  <dc:description/>
  <cp:lastModifiedBy>MT-0934466369</cp:lastModifiedBy>
  <cp:lastPrinted>2017-08-03T00:57:18Z</cp:lastPrinted>
  <dcterms:created xsi:type="dcterms:W3CDTF">1996-10-14T23:33:28Z</dcterms:created>
  <dcterms:modified xsi:type="dcterms:W3CDTF">2017-08-03T01:05:16Z</dcterms:modified>
  <cp:category/>
  <cp:version/>
  <cp:contentType/>
  <cp:contentStatus/>
</cp:coreProperties>
</file>